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anna.leimane\Desktop\TITURGAS PII\Iepirkums\Jauns\"/>
    </mc:Choice>
  </mc:AlternateContent>
  <xr:revisionPtr revIDLastSave="0" documentId="8_{FCA97F46-B3A9-4C26-ACD3-4AC28795BA58}" xr6:coauthVersionLast="47" xr6:coauthVersionMax="47" xr10:uidLastSave="{00000000-0000-0000-0000-000000000000}"/>
  <bookViews>
    <workbookView xWindow="-120" yWindow="-120" windowWidth="29040" windowHeight="15840" tabRatio="724" firstSheet="12" activeTab="37"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40" i="66" l="1"/>
  <c r="E139" i="66"/>
  <c r="E125" i="66"/>
  <c r="E124" i="66"/>
  <c r="E123" i="66"/>
  <c r="E122" i="66"/>
  <c r="E121" i="66"/>
  <c r="E119" i="66"/>
  <c r="E118" i="66"/>
  <c r="E117" i="66"/>
  <c r="E116" i="66"/>
  <c r="E115" i="66"/>
  <c r="E34" i="17"/>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4" i="66"/>
  <c r="E113" i="66"/>
  <c r="E112" i="66"/>
  <c r="E111" i="66"/>
  <c r="E110" i="66"/>
  <c r="E137" i="66"/>
  <c r="E136" i="66"/>
  <c r="E132" i="66"/>
  <c r="E129" i="66"/>
  <c r="E130" i="66"/>
  <c r="E131"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0" i="17"/>
  <c r="E29" i="17"/>
  <c r="E28" i="17"/>
  <c r="E27" i="17"/>
  <c r="E22" i="17"/>
  <c r="E21" i="17"/>
  <c r="E20" i="17"/>
  <c r="H15" i="17"/>
  <c r="H14" i="17"/>
  <c r="E73" i="16"/>
  <c r="E44" i="16"/>
  <c r="E29" i="16"/>
  <c r="E69" i="14"/>
  <c r="E43" i="14"/>
  <c r="E15" i="14"/>
  <c r="H14" i="14"/>
  <c r="H14" i="13"/>
  <c r="H14" i="12"/>
  <c r="E164" i="11"/>
  <c r="E145" i="11"/>
  <c r="H14" i="11"/>
  <c r="H14" i="10"/>
  <c r="E145" i="66"/>
  <c r="E138" i="66"/>
  <c r="E135" i="66"/>
  <c r="Q15" i="35" l="1"/>
  <c r="E39" i="66" l="1"/>
  <c r="E55" i="66"/>
  <c r="E54" i="66"/>
  <c r="E18" i="66" s="1"/>
  <c r="E17" i="9" l="1"/>
  <c r="E19" i="9" l="1"/>
  <c r="C13" i="69" l="1"/>
  <c r="A2" i="69" s="1"/>
  <c r="M26" i="69"/>
  <c r="C26" i="69"/>
  <c r="M25" i="69"/>
  <c r="C25" i="69"/>
  <c r="L24" i="69"/>
  <c r="A20" i="69"/>
  <c r="O13" i="69"/>
  <c r="N13" i="69"/>
  <c r="M13" i="69"/>
  <c r="L13" i="69"/>
  <c r="K13" i="69"/>
  <c r="L9" i="69"/>
  <c r="A7" i="69"/>
  <c r="D6" i="69"/>
  <c r="C6" i="69"/>
  <c r="D5" i="69"/>
  <c r="D4" i="69"/>
  <c r="D3" i="69"/>
  <c r="A162"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50" i="17"/>
  <c r="C50" i="17"/>
  <c r="M49" i="17"/>
  <c r="C49" i="17"/>
  <c r="L48" i="17"/>
  <c r="M52" i="18"/>
  <c r="C52" i="18"/>
  <c r="M51" i="18"/>
  <c r="C51" i="18"/>
  <c r="L50" i="18"/>
  <c r="M100" i="14"/>
  <c r="C100" i="14"/>
  <c r="M99" i="14"/>
  <c r="C99" i="14"/>
  <c r="L98"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61" i="66"/>
  <c r="A191" i="34"/>
  <c r="A59" i="55" s="1"/>
  <c r="A6" i="54"/>
  <c r="A6" i="33"/>
  <c r="A6" i="65"/>
  <c r="M167" i="66"/>
  <c r="C167" i="66"/>
  <c r="M166" i="66"/>
  <c r="C166" i="66"/>
  <c r="L165"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6" i="19"/>
  <c r="A46" i="18"/>
  <c r="A44" i="17"/>
  <c r="A78" i="16"/>
  <c r="A28" i="15"/>
  <c r="A94"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P14" i="12" l="1"/>
  <c r="P14" i="13"/>
  <c r="C50" i="58"/>
  <c r="P15" i="17"/>
  <c r="P14" i="55"/>
  <c r="P13" i="55"/>
  <c r="P14" i="11"/>
  <c r="P13" i="15"/>
  <c r="P13" i="9"/>
  <c r="O158" i="66"/>
  <c r="N158" i="66"/>
  <c r="M158"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58" i="66"/>
  <c r="Q13" i="59"/>
  <c r="P13" i="66"/>
  <c r="P158"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<sst xmlns="http://schemas.openxmlformats.org/spreadsheetml/2006/main" count="4862" uniqueCount="1742">
  <si>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</si>
  <si>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</si>
  <si>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</si>
  <si>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</si>
  <si>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</si>
  <si>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</si>
  <si>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</si>
  <si>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</si>
  <si>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</si>
  <si>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</si>
  <si>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</si>
  <si>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</si>
  <si>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</si>
  <si>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</si>
  <si>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</si>
  <si>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</si>
  <si>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</si>
  <si>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</si>
  <si>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</si>
  <si>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</si>
  <si>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</si>
  <si>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</si>
  <si>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</si>
  <si>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</si>
  <si>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</si>
  <si>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</si>
  <si>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</si>
  <si>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</si>
  <si>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</si>
  <si>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</si>
  <si>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</si>
  <si>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</si>
  <si>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</si>
  <si>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</si>
  <si>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</si>
  <si>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</si>
  <si>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</si>
  <si>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</si>
  <si>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</si>
  <si>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</si>
  <si>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</si>
  <si>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</si>
  <si>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</si>
  <si>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</si>
  <si>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</si>
  <si>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</si>
  <si>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</si>
  <si>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</si>
  <si>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</si>
  <si>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</si>
  <si>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</si>
  <si>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</si>
  <si>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</si>
  <si>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</si>
  <si>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</si>
  <si>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</si>
  <si>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</si>
  <si>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</si>
  <si>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</si>
  <si>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</si>
  <si>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</si>
  <si>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</si>
  <si>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</si>
  <si>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</si>
  <si>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</si>
  <si>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</si>
  <si>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</si>
  <si>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</si>
  <si>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</si>
  <si>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</si>
  <si>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</si>
  <si>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</si>
  <si>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</si>
  <si>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</si>
  <si>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</si>
  <si>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</si>
  <si>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</si>
  <si>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</si>
  <si>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</si>
  <si>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</si>
  <si>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</si>
  <si>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</si>
  <si>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</si>
  <si>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</si>
  <si>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</si>
  <si>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</si>
  <si>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</si>
  <si>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</si>
  <si>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</si>
  <si>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</si>
  <si>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</si>
  <si>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</si>
  <si>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</si>
  <si>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</si>
  <si>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</si>
  <si>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</si>
  <si>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</si>
  <si>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</si>
  <si>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</si>
  <si>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</si>
  <si>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</si>
  <si>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</si>
  <si>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</si>
  <si>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</si>
  <si>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</si>
  <si>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</si>
  <si>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</si>
  <si>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</si>
  <si>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</si>
  <si>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</si>
  <si>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</si>
  <si>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</si>
  <si>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</si>
  <si>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</si>
  <si>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</si>
  <si>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</si>
  <si>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</si>
  <si>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</si>
  <si>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</si>
  <si>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</si>
  <si>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</si>
  <si>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</si>
  <si>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</si>
  <si>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</si>
  <si>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</si>
  <si>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</si>
  <si>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</si>
  <si>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</si>
  <si>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</si>
  <si>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</si>
  <si>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</si>
  <si>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</si>
  <si>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</si>
  <si>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</si>
  <si>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</si>
  <si>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</si>
  <si>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</si>
  <si>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</si>
  <si>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</si>
  <si>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</si>
  <si>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</si>
  <si>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</si>
  <si>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</si>
  <si>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</si>
  <si>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</si>
  <si>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</si>
  <si>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</si>
  <si>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</si>
  <si>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</si>
  <si>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</si>
  <si>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</si>
  <si>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</si>
  <si>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</si>
  <si>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</si>
  <si>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</si>
  <si>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</si>
  <si>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</si>
  <si>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</si>
  <si>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</si>
  <si>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</si>
  <si>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</si>
  <si>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</si>
  <si>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</si>
  <si>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</si>
  <si>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</si>
  <si>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</si>
  <si>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</si>
  <si>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</si>
  <si>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</si>
  <si>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</si>
  <si>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</si>
  <si>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</si>
  <si>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</si>
  <si>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</si>
  <si>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</si>
  <si>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</si>
  <si>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</si>
  <si>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</si>
  <si>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</si>
  <si>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</si>
  <si>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</si>
  <si>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</si>
  <si>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</si>
  <si>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</si>
  <si>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</si>
  <si>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</si>
  <si>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</si>
  <si>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</si>
  <si>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</si>
  <si>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</si>
  <si>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</si>
  <si>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</si>
  <si>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</si>
  <si>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</si>
  <si>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</si>
  <si>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</si>
  <si>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</si>
  <si>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</si>
  <si>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</si>
  <si>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</si>
  <si>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</si>
  <si>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</si>
  <si>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</si>
  <si>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</si>
  <si>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</si>
  <si>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</si>
  <si>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</si>
  <si>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</si>
  <si>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</si>
  <si>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</si>
  <si>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</si>
  <si>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</si>
  <si>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</si>
  <si>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</si>
  <si>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</si>
  <si>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</si>
  <si>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</si>
  <si>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</si>
  <si>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</si>
  <si>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</si>
  <si>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</si>
  <si>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</si>
  <si>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</si>
  <si>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</si>
  <si>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</si>
  <si>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</si>
  <si>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</si>
  <si>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</si>
  <si>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</si>
  <si>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</si>
  <si>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</si>
  <si>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</si>
  <si>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</si>
  <si>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</si>
  <si>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</si>
  <si>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</si>
  <si>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</si>
  <si>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</si>
  <si>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</si>
  <si>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</si>
  <si>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</si>
  <si>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</si>
  <si>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</si>
  <si>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</si>
  <si>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</si>
  <si>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</si>
  <si>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</si>
  <si>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</si>
  <si>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</si>
  <si>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</si>
  <si>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</si>
  <si>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</si>
  <si>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</si>
  <si>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</si>
  <si>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</si>
  <si>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</si>
  <si>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</si>
  <si>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</si>
  <si>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</si>
  <si>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</si>
  <si>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</si>
  <si>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</si>
  <si>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</si>
  <si>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</si>
  <si>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</si>
  <si>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</si>
  <si>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</si>
  <si>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</si>
  <si>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</si>
  <si>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</si>
  <si>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</si>
  <si>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</si>
  <si>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</si>
  <si>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</si>
  <si>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</si>
  <si>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</si>
  <si>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</si>
  <si>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</si>
  <si>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</si>
  <si>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</si>
  <si>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</si>
  <si>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</si>
  <si>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</si>
  <si>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</si>
  <si>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</si>
  <si>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</si>
  <si>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</si>
  <si>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</si>
  <si>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</si>
  <si>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</si>
  <si>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</si>
  <si>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</si>
  <si>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</si>
  <si>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</si>
  <si>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</si>
  <si>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</si>
  <si>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</si>
  <si>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</si>
  <si>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</si>
  <si>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</si>
  <si>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</si>
  <si>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</si>
  <si>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</si>
  <si>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</si>
  <si>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</si>
  <si>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</si>
  <si>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</si>
  <si>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</si>
  <si>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</si>
  <si>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</si>
  <si>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</si>
  <si>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</si>
  <si>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</si>
  <si>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</si>
  <si>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</si>
  <si>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</si>
  <si>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</si>
  <si>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</si>
  <si>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</si>
  <si>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</si>
  <si>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</si>
  <si>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</si>
  <si>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</si>
  <si>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</si>
  <si>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</si>
  <si>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</si>
  <si>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</si>
  <si>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</si>
  <si>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</si>
  <si>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</si>
  <si>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</si>
  <si>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</si>
  <si>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</si>
  <si>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</si>
  <si>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</si>
  <si>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</si>
  <si>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</si>
  <si>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</si>
  <si>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</si>
  <si>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</si>
  <si>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</si>
  <si>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</si>
  <si>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</si>
  <si>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</si>
  <si>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</si>
  <si>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</si>
  <si>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</si>
  <si>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</si>
  <si>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</si>
  <si>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</si>
  <si>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</si>
  <si>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</si>
  <si>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</si>
  <si>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</si>
  <si>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</si>
  <si>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</si>
  <si>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</si>
  <si>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</si>
  <si>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</si>
  <si>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</si>
  <si>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</si>
  <si>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</si>
  <si>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</si>
  <si>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</si>
  <si>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</si>
  <si>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</si>
  <si>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</si>
  <si>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</si>
  <si>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</si>
  <si>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</si>
  <si>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</si>
  <si>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</si>
  <si>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</si>
  <si>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</si>
  <si>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</si>
  <si>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</si>
  <si>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</si>
  <si>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</si>
  <si>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</si>
  <si>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</si>
  <si>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</si>
  <si>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</si>
  <si>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</si>
  <si>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</si>
  <si>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</si>
  <si>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</si>
  <si>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</si>
  <si>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</si>
  <si>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</si>
  <si>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</si>
  <si>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</si>
  <si>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</si>
  <si>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</si>
  <si>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</si>
  <si>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</si>
  <si>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</si>
  <si>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</si>
  <si>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</si>
  <si>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</si>
  <si>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</si>
  <si>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</si>
  <si>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</si>
  <si>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</si>
  <si>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</si>
  <si>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</si>
  <si>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</si>
  <si>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</si>
  <si>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</si>
  <si>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</si>
  <si>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</si>
  <si>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</si>
  <si>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</si>
  <si>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</si>
  <si>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</si>
  <si>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</si>
  <si>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</si>
  <si>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</si>
  <si>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</si>
  <si>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</si>
  <si>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</si>
  <si>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</si>
  <si>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</si>
  <si>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</si>
  <si>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</si>
  <si>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</si>
  <si>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</si>
  <si>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</si>
  <si>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</si>
  <si>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</si>
  <si>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</si>
  <si>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</si>
  <si>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</si>
  <si>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</si>
  <si>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</si>
  <si>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</si>
  <si>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</si>
  <si>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</si>
  <si>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</si>
  <si>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</si>
  <si>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</si>
  <si>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</si>
  <si>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</si>
  <si>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</si>
  <si>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</si>
  <si>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</si>
  <si>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</si>
  <si>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</si>
  <si>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</si>
  <si>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</si>
  <si>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</si>
  <si>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</si>
  <si>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</si>
  <si>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</si>
  <si>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</si>
  <si>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</si>
  <si>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</si>
  <si>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</si>
  <si>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</si>
  <si>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</si>
  <si>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</si>
  <si>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</si>
  <si>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</si>
  <si>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</si>
  <si>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</si>
  <si>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</si>
  <si>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</si>
  <si>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</si>
  <si>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</si>
  <si>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</si>
  <si>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</si>
  <si>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</si>
  <si>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</si>
  <si>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</si>
  <si>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</si>
  <si>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</si>
  <si>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</si>
  <si>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</si>
  <si>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</si>
  <si>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</si>
  <si>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</si>
  <si>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</si>
  <si>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</si>
  <si>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</si>
  <si>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</si>
  <si>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</si>
  <si>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</si>
  <si>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</si>
  <si>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</si>
  <si>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</si>
  <si>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</si>
  <si>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</si>
  <si>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</si>
  <si>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</si>
  <si>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</si>
  <si>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</si>
  <si>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</si>
  <si>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</si>
  <si>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</si>
  <si>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</si>
  <si>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</si>
  <si>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</si>
  <si>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</si>
  <si>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</si>
  <si>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</si>
  <si>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</si>
  <si>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</si>
  <si>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</si>
  <si>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</si>
  <si>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</si>
  <si>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</si>
  <si>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</si>
  <si>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</si>
  <si>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</si>
  <si>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</si>
  <si>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</si>
  <si>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</si>
  <si>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</si>
  <si>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</si>
  <si>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</si>
  <si>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</si>
  <si>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</si>
  <si>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</si>
  <si>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</si>
  <si>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</si>
  <si>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</si>
  <si>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</si>
  <si>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</si>
  <si>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</si>
  <si>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</si>
  <si>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</si>
  <si>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</si>
  <si>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</si>
  <si>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</si>
  <si>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</si>
  <si>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</si>
  <si>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</si>
  <si>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</si>
  <si>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</si>
  <si>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</si>
  <si>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</si>
  <si>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</si>
  <si>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</si>
  <si>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</si>
  <si>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</si>
  <si>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</si>
  <si>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</si>
  <si>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</si>
  <si>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</si>
  <si>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</si>
  <si>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</si>
  <si>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</si>
  <si>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</si>
  <si>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</si>
  <si>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</si>
  <si>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</si>
  <si>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</si>
  <si>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</si>
  <si>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</si>
  <si>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</si>
  <si>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</si>
  <si>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</si>
  <si>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</si>
  <si>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</si>
  <si>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</si>
  <si>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</si>
  <si>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</si>
  <si>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</si>
  <si>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</si>
  <si>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</si>
  <si>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</si>
  <si>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</si>
  <si>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</si>
  <si>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</si>
  <si>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</si>
  <si>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</si>
  <si>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</si>
  <si>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</si>
  <si>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</si>
  <si>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</si>
  <si>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</si>
  <si>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</si>
  <si>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</si>
  <si>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</si>
  <si>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</si>
  <si>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</si>
  <si>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</si>
  <si>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</si>
  <si>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</si>
  <si>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</si>
  <si>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</si>
  <si>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</si>
  <si>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</si>
  <si>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</si>
  <si>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</si>
  <si>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</si>
  <si>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</si>
  <si>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</si>
  <si>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</si>
  <si>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</si>
  <si>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</si>
  <si>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</si>
  <si>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</si>
  <si>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</si>
  <si>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</si>
  <si>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</si>
  <si>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</si>
  <si>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</si>
  <si>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</si>
  <si>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</si>
  <si>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</si>
  <si>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</si>
  <si>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</si>
  <si>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</si>
  <si>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</si>
  <si>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</si>
  <si>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</si>
  <si>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</si>
  <si>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</si>
  <si>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</si>
  <si>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</si>
  <si>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</si>
  <si>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</si>
  <si>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</si>
  <si>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</si>
  <si>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</si>
  <si>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</si>
  <si>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</si>
  <si>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</si>
  <si>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</si>
  <si>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</si>
  <si>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</si>
  <si>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</si>
  <si>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</si>
  <si>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</si>
  <si>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</si>
  <si>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</si>
  <si>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</si>
  <si>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</si>
  <si>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</si>
  <si>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</si>
  <si>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</si>
  <si>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</si>
  <si>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</si>
  <si>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</si>
  <si>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</si>
  <si>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</si>
  <si>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</si>
  <si>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</si>
  <si>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</si>
  <si>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</si>
  <si>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</si>
  <si>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</si>
  <si>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</si>
  <si>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</si>
  <si>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</si>
  <si>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</si>
  <si>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</si>
  <si>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</si>
  <si>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</si>
  <si>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</si>
  <si>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</si>
  <si>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</si>
  <si>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</si>
  <si>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</si>
  <si>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</si>
  <si>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</si>
  <si>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</si>
  <si>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</si>
  <si>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</si>
  <si>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</si>
  <si>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</si>
  <si>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</si>
  <si>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</si>
  <si>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</si>
  <si>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</si>
  <si>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</si>
  <si>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</si>
  <si>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</si>
  <si>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</si>
  <si>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</si>
  <si>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</si>
  <si>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</si>
  <si>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</si>
  <si>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</si>
  <si>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</si>
  <si>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</si>
  <si>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</si>
  <si>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</si>
  <si>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</si>
  <si>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</si>
  <si>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</si>
  <si>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</si>
  <si>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</si>
  <si>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</si>
  <si>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</si>
  <si>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</si>
  <si>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</si>
  <si>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</si>
  <si>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</si>
  <si>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</si>
  <si>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</si>
  <si>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</si>
  <si>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</si>
  <si>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</si>
  <si>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</si>
  <si>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</si>
  <si>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</si>
  <si>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</si>
  <si>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</si>
  <si>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</si>
  <si>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</si>
  <si>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</si>
  <si>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</si>
  <si>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</si>
  <si>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</si>
  <si>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</si>
  <si>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</si>
  <si>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</si>
  <si>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</si>
  <si>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</si>
  <si>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</si>
  <si>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</si>
  <si>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</si>
  <si>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</si>
  <si>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</si>
  <si>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</si>
  <si>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</si>
  <si>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</si>
  <si>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</si>
  <si>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</si>
  <si>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</si>
  <si>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</si>
  <si>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</si>
  <si>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</si>
  <si>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</si>
  <si>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</si>
  <si>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</si>
  <si>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</si>
  <si>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</si>
  <si>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</si>
  <si>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</si>
  <si>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</si>
  <si>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</si>
  <si>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</si>
  <si>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</si>
  <si>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</si>
  <si>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</si>
  <si>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</si>
  <si>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</si>
  <si>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</si>
  <si>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</si>
  <si>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</si>
  <si>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</si>
  <si>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</si>
  <si>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</si>
  <si>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</si>
  <si>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</si>
  <si>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</si>
  <si>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</si>
  <si>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</si>
  <si>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</si>
  <si>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</si>
  <si>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</si>
  <si>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</si>
  <si>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</si>
  <si>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</si>
  <si>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</si>
  <si>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</si>
  <si>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</si>
  <si>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</si>
  <si>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</si>
  <si>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</si>
  <si>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</si>
  <si>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</si>
  <si>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</si>
  <si>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</si>
  <si>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</si>
  <si>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</si>
  <si>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</si>
  <si>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</si>
  <si>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</si>
  <si>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</si>
  <si>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</si>
  <si>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</si>
  <si>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</si>
  <si>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</si>
  <si>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</si>
  <si>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</si>
  <si>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</si>
  <si>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</si>
  <si>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</si>
  <si>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</si>
  <si>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</si>
  <si>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</si>
  <si>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</si>
  <si>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</si>
  <si>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</si>
  <si>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</si>
  <si>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</si>
  <si>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</si>
  <si>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</si>
  <si>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</si>
  <si>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</si>
  <si>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</si>
  <si>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</si>
  <si>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</si>
  <si>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</si>
  <si>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</si>
  <si>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</si>
  <si>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</si>
  <si>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</si>
  <si>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</si>
  <si>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</si>
  <si>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</si>
  <si>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</si>
  <si>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</si>
  <si>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</si>
  <si>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</si>
  <si>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</si>
  <si>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</si>
  <si>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</si>
  <si>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</si>
  <si>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</si>
  <si>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</si>
  <si>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</si>
  <si>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</si>
  <si>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</si>
  <si>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</si>
  <si>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</si>
  <si>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</si>
  <si>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</si>
  <si>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</si>
  <si>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</si>
  <si>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</si>
  <si>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</si>
  <si>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</si>
  <si>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</si>
  <si>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</si>
  <si>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</si>
  <si>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</si>
  <si>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</si>
  <si>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</si>
  <si>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</si>
  <si>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</si>
  <si>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</si>
  <si>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</si>
  <si>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</si>
  <si>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</si>
  <si>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</si>
  <si>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</si>
  <si>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</si>
  <si>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</si>
  <si>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</si>
  <si>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</si>
  <si>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</si>
  <si>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</si>
  <si>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</si>
  <si>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</si>
  <si>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</si>
  <si>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</si>
  <si>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</si>
  <si>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</si>
  <si>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</si>
  <si>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</si>
  <si>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</si>
  <si>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</si>
  <si>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</si>
  <si>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</si>
  <si>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Termokoksnes dēļu seguma 25 mm ieklāšana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</si>
  <si>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</si>
  <si>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</si>
  <si>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</si>
  <si>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</si>
  <si>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</si>
  <si>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</si>
  <si>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</si>
  <si>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</si>
  <si>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</si>
  <si>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</si>
  <si>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</si>
  <si>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</si>
  <si>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</si>
  <si>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</si>
  <si>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</si>
  <si>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</si>
  <si>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Apmetuma slāņa ieklāšana sienai tonēts</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</si>
  <si>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</si>
  <si>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</si>
  <si>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</si>
  <si>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</si>
  <si>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</si>
  <si>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</si>
  <si>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</si>
  <si>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</si>
  <si>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</si>
  <si>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</si>
  <si>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</si>
  <si>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</si>
  <si>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</si>
  <si>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</si>
  <si>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</si>
  <si>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</si>
  <si>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</si>
  <si>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</si>
  <si>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</si>
  <si>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</si>
  <si>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</si>
  <si>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</si>
  <si>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 xml:space="preserve">Metāla karkasa montāža , Skrūves, stiprinājumi, </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</si>
  <si>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</si>
  <si>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</si>
  <si>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</si>
  <si>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</si>
  <si>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</si>
  <si>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</si>
  <si>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</si>
  <si>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</si>
  <si>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</si>
  <si>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</si>
  <si>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</si>
  <si>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</si>
  <si>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</si>
  <si>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</si>
  <si>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</si>
  <si>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</si>
  <si>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</si>
  <si>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</si>
  <si>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</si>
  <si>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</si>
  <si>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</si>
  <si>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</si>
  <si>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</si>
  <si>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</si>
  <si>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</si>
  <si>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</si>
  <si>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</si>
  <si>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</si>
  <si>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</si>
  <si>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</si>
  <si>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</si>
  <si>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</si>
  <si>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</si>
  <si>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</si>
  <si>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</si>
  <si>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</si>
  <si>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</si>
  <si>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</si>
  <si>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</si>
  <si>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</si>
  <si>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</si>
  <si>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</si>
  <si>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</si>
  <si>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</si>
  <si>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</si>
  <si>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</si>
  <si>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</si>
  <si>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</si>
  <si>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</si>
  <si>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</si>
  <si>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</si>
  <si>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</si>
  <si>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</si>
  <si>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</si>
  <si>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</si>
  <si>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</si>
  <si>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</si>
  <si>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</si>
  <si>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</si>
  <si>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</si>
  <si>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</si>
  <si>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</si>
  <si>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</si>
  <si>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</si>
  <si>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</si>
  <si>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</si>
  <si>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</si>
  <si>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</si>
  <si>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</si>
  <si>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</si>
  <si>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</si>
  <si>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</si>
  <si>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</si>
  <si>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</si>
  <si>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</si>
  <si>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</si>
  <si>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</si>
  <si>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</si>
  <si>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</si>
  <si>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</si>
  <si>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</si>
  <si>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</si>
  <si>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</si>
  <si>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</si>
  <si>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</si>
  <si>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</si>
  <si>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</si>
  <si>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</si>
  <si>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</si>
  <si>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</si>
  <si>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</si>
  <si>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</si>
  <si>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</si>
  <si>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</si>
  <si>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</si>
  <si>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</si>
  <si>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</si>
  <si>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</si>
  <si>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</si>
  <si>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</si>
  <si>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</si>
  <si>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</si>
  <si>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</si>
  <si>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</si>
  <si>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</si>
  <si>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</si>
  <si>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</si>
  <si>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</si>
  <si>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</si>
  <si>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</si>
  <si>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</si>
  <si>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</si>
  <si>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</si>
  <si>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</si>
  <si>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</si>
  <si>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</si>
  <si>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</si>
  <si>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</si>
  <si>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</si>
  <si>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</si>
  <si>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</si>
  <si>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</si>
  <si>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</si>
  <si>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</si>
  <si>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</si>
  <si>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</si>
  <si>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</si>
  <si>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</si>
  <si>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</si>
  <si>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</si>
  <si>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</si>
  <si>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</si>
  <si>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</si>
  <si>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</si>
  <si>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</si>
  <si>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</si>
  <si>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</si>
  <si>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</si>
  <si>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</si>
  <si>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</si>
  <si>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</si>
  <si>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</si>
  <si>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</si>
  <si>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</si>
  <si>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</si>
  <si>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</si>
  <si>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</si>
  <si>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</si>
  <si>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</si>
  <si>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</si>
  <si>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</si>
  <si>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</si>
  <si>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</si>
  <si>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</si>
  <si>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</si>
  <si>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</si>
  <si>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</si>
  <si>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</si>
  <si>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</si>
  <si>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</si>
  <si>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</si>
  <si>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</si>
  <si>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</si>
  <si>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</si>
  <si>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</si>
  <si>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</si>
  <si>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</si>
  <si>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</si>
  <si>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</si>
  <si>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</si>
  <si>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</si>
  <si>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</si>
  <si>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</si>
  <si>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</si>
  <si>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</si>
  <si>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</si>
  <si>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</si>
  <si>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</si>
  <si>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</si>
  <si>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</si>
  <si>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</si>
  <si>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</si>
  <si>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</si>
  <si>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</si>
  <si>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</si>
  <si>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</si>
  <si>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</si>
  <si>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</si>
  <si>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</si>
  <si>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</si>
  <si>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</si>
  <si>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</si>
  <si>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</si>
  <si>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</si>
  <si>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</si>
  <si>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</si>
  <si>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</si>
  <si>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</si>
  <si>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</si>
  <si>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</si>
  <si>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</si>
  <si>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</si>
  <si>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</si>
  <si>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</si>
  <si>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</si>
  <si>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</si>
  <si>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</si>
  <si>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</si>
  <si>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</si>
  <si>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</si>
  <si>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</si>
  <si>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</si>
  <si>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</si>
  <si>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</si>
  <si>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</si>
  <si>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</si>
  <si>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</si>
  <si>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</si>
  <si>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</si>
  <si>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</si>
  <si>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</si>
  <si>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</si>
  <si>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</si>
  <si>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</si>
  <si>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</si>
  <si>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</si>
  <si>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</si>
  <si>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</si>
  <si>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</si>
  <si>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</si>
  <si>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</si>
  <si>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</si>
  <si>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</si>
  <si>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</si>
  <si>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</si>
  <si>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</si>
  <si>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</si>
  <si>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</si>
  <si>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</si>
  <si>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</si>
  <si>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</si>
  <si>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</si>
  <si>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</si>
  <si>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</si>
  <si>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</si>
  <si>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</si>
  <si>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</si>
  <si>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</si>
  <si>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</si>
  <si>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</si>
  <si>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</si>
  <si>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</si>
  <si>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</si>
  <si>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</si>
  <si>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</si>
  <si>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</si>
  <si>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</si>
  <si>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</si>
  <si>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</si>
  <si>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</si>
  <si>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</si>
  <si>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</si>
  <si>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</si>
  <si>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</si>
  <si>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</si>
  <si>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</si>
  <si>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</si>
  <si>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</si>
  <si>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</si>
  <si>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</si>
  <si>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</si>
  <si>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</si>
  <si>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</si>
  <si>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</si>
  <si>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</si>
  <si>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</si>
  <si>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</si>
  <si>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</si>
  <si>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</si>
  <si>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</si>
  <si>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</si>
  <si>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</si>
  <si>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</si>
  <si>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</si>
  <si>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</si>
  <si>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</si>
  <si>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</si>
  <si>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</si>
  <si>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</si>
  <si>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</si>
  <si>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</si>
  <si>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</si>
  <si>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</si>
  <si>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</si>
  <si>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</si>
  <si>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</si>
  <si>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</si>
  <si>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</si>
  <si>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</si>
  <si>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</si>
  <si>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</si>
  <si>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</si>
  <si>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</si>
  <si>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</si>
  <si>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</si>
  <si>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</si>
  <si>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</si>
  <si>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</si>
  <si>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</si>
  <si>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</si>
  <si>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</si>
  <si>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</si>
  <si>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</si>
  <si>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</si>
  <si>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</si>
  <si>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</si>
  <si>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</si>
  <si>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</si>
  <si>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</si>
  <si>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</si>
  <si>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</si>
  <si>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</si>
  <si>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</si>
  <si>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</si>
  <si>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</si>
  <si>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</si>
  <si>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</si>
  <si>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</si>
  <si>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</si>
  <si>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</si>
  <si>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</si>
  <si>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</si>
  <si>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</si>
  <si>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</si>
  <si>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</si>
  <si>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</si>
  <si>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</si>
  <si>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</si>
  <si>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</si>
  <si>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</si>
  <si>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</si>
  <si>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</si>
  <si>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</si>
  <si>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</si>
  <si>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</si>
  <si>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</si>
  <si>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</si>
  <si>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</si>
  <si>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</si>
  <si>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</si>
  <si>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</si>
  <si>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</si>
  <si>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</si>
  <si>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</si>
  <si>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</si>
  <si>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</si>
  <si>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</si>
  <si>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</si>
  <si>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</si>
  <si>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</si>
  <si>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</si>
  <si>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</si>
  <si>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</si>
  <si>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</si>
  <si>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</si>
  <si>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</si>
  <si>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</si>
  <si>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</si>
  <si>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</si>
  <si>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</si>
  <si>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</si>
  <si>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</si>
  <si>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</si>
  <si>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</si>
  <si>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</si>
  <si>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</si>
  <si>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</si>
  <si>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</si>
  <si>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</si>
  <si>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</si>
  <si>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</si>
  <si>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</si>
  <si>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</si>
  <si>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</si>
  <si>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</si>
  <si>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</si>
  <si>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</si>
  <si>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</si>
  <si>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</si>
  <si>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</si>
  <si>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</si>
  <si>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</si>
  <si>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</si>
  <si>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</si>
  <si>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</si>
  <si>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</si>
  <si>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</si>
  <si>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</si>
  <si>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</si>
  <si>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</si>
  <si>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</si>
  <si>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</si>
  <si>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</si>
  <si>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</si>
  <si>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</si>
  <si>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</si>
  <si>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</si>
  <si>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</si>
  <si>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</si>
  <si>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</si>
  <si>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</si>
  <si>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</si>
  <si>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</si>
  <si>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</si>
  <si>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</si>
  <si>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</si>
  <si>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</si>
  <si>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</si>
  <si>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</si>
  <si>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</si>
  <si>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</si>
  <si>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</si>
  <si>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</si>
  <si>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</si>
  <si>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</si>
  <si>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</si>
  <si>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</si>
  <si>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</si>
  <si>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</si>
  <si>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</si>
  <si>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</si>
  <si>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</si>
  <si>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</si>
  <si>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</si>
  <si>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</si>
  <si>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</si>
  <si>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</si>
  <si>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</si>
  <si>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</si>
  <si>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</si>
  <si>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</si>
  <si>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</si>
  <si>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</si>
  <si>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</si>
  <si>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</si>
  <si>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</si>
  <si>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</si>
  <si>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</si>
  <si>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</si>
  <si>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</si>
  <si>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</si>
  <si>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</si>
  <si>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</si>
  <si>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</si>
  <si>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</si>
  <si>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</si>
  <si>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</si>
  <si>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</si>
  <si>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</si>
  <si>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</si>
  <si>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</si>
  <si>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</si>
  <si>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</si>
  <si>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</si>
  <si>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</si>
  <si>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</si>
  <si>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</si>
  <si>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</si>
  <si>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</si>
  <si>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</si>
  <si>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</si>
  <si>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</si>
  <si>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</si>
  <si>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</si>
  <si>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</si>
  <si>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</si>
  <si>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Betona  kārtas ierīkošana 70 mm  Betons C25 F4 atbilstoši LVS EN 13813 ar polipropilēna fibrām</t>
  </si>
  <si>
    <t>Betona  kārtas ierīkošana 80 mm  Betons C25 F4 atbilstoši LVS EN 13813 ar polipropilēna fibrām</t>
  </si>
  <si>
    <t>Skaņas izolācijas ierīkošana piem. PAROC WAS 35t 30 mm vai ekvivalents</t>
  </si>
  <si>
    <t>Siltumizolācijas ierīkošana; Putupolistirols 250 mm vai ekvivalents EPS Putupolistirols, 0,04W/mK, Spiedes stiprība&gt;=200 kPa</t>
  </si>
  <si>
    <t>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diapazonā no 5m,
Sēdvietas garums 6 m. 
Hardwood sols - ODK058-23 (vai ekvovalents)</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</si>
  <si>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</si>
  <si>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</si>
  <si>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</si>
  <si>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</si>
  <si>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</si>
  <si>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</si>
  <si>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</si>
  <si>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</si>
  <si>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</si>
  <si>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</si>
  <si>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</si>
  <si>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</si>
  <si>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</si>
  <si>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</si>
  <si>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</si>
  <si>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</si>
  <si>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</si>
  <si>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</si>
  <si>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</si>
  <si>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</si>
  <si>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</si>
  <si>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</si>
  <si>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</si>
  <si>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</si>
  <si>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</si>
  <si>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</si>
  <si>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</si>
  <si>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</si>
  <si>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GS-1.4 Homogēns dabigā linoleja grīdas
segums "Forbo marmoleum fresco"
"3858 Barbados" (vai ekvivalents), 2.5mm. 34/43 klase;
Pretslīde R9 Tonis: S 1510-Y10R</t>
  </si>
  <si>
    <t>GS-1.2 Homogēns dabigā linoleja grīdas segums "Forbo marmoleum fresco" "3866 eternity" (vai ekvivalents), 2.5mm. 34/43 klase; Pretslīde R9 Tonis: S 5502-G</t>
  </si>
  <si>
    <t>GS-1.4-AKU Homogēns dabigā linoleja
grīdas segums "Forbo marmoleum
Decibel" "3858 Barbados" (vai ekvivalents), 3.5mm. 34/43 klase; Pretslīde R9; 18db Tonis: S 1510- 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</si>
  <si>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</si>
  <si>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</si>
  <si>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</si>
  <si>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</si>
  <si>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</si>
  <si>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</si>
  <si>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</si>
  <si>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</si>
  <si>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</si>
  <si>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</si>
  <si>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</si>
  <si>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</si>
  <si>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</si>
  <si>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</si>
  <si>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</si>
  <si>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</si>
  <si>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</si>
  <si>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</si>
  <si>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</si>
  <si>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</si>
  <si>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</si>
  <si>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</si>
  <si>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</si>
  <si>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</si>
  <si>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</si>
  <si>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</si>
  <si>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</si>
  <si>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</si>
  <si>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</si>
  <si>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</si>
  <si>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</si>
  <si>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</si>
  <si>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</si>
  <si>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</si>
  <si>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</si>
  <si>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</si>
  <si>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</si>
  <si>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</si>
  <si>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</si>
  <si>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</si>
  <si>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</si>
  <si>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</si>
  <si>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</si>
  <si>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</si>
  <si>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</si>
  <si>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</si>
  <si>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</si>
  <si>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</si>
  <si>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Akustiskie aizkari "FR-One Prodigy - Supra" (vai ekvivalents); Type G-150; 3000x6400mm;
stiprināms pie griestiem; auduma tonis: S7020-
B90G</t>
  </si>
  <si>
    <t>Akustiskie aizkari "FR-One Prodigy - Supra" (vai ekvivalents); Type G-150; 2800x6400mm; stiprināms pie griestiem;
auduma tonis: S7020-B90G</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</si>
  <si>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</si>
  <si>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</si>
  <si>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</si>
  <si>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</si>
  <si>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Aqualine  (vai ekvivalents) dušas paliknis, akrils ar pretslīdes virsmu 800x800x150 mm komplektā ar tehnoexport sifonu 40/50 mmx500mm Lux 60 un aqualine Aquasteel (vai ekvivalents) dušas jaucējkrānu ar dušas klausuli, tai skaitā stirpinājumi</t>
  </si>
  <si>
    <t>Aqualine (vai ekvivalents) dušas stūra paliknis, akrils ar pretslīdes virsmu komplektā ar tehnoexport sifonu 40/50 mmx500mm Lux 60 un aqualine Aquasteel (vai ekvivalents) dušas jaucējkrānu ar dušas klausuli, tai skaitā stirpinājumi</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</si>
  <si>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</si>
  <si>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</si>
  <si>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</si>
  <si>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</si>
  <si>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</si>
  <si>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</si>
  <si>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</si>
  <si>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</si>
  <si>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</si>
  <si>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</si>
  <si>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</si>
  <si>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</si>
  <si>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</si>
  <si>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</si>
  <si>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</si>
  <si>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</si>
  <si>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</si>
  <si>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</si>
  <si>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</si>
  <si>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</si>
  <si>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</si>
  <si>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</si>
  <si>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</si>
  <si>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</si>
  <si>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</si>
  <si>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</si>
  <si>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</si>
  <si>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</si>
  <si>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</si>
  <si>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</si>
  <si>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</si>
  <si>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</si>
  <si>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</si>
  <si>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</si>
  <si>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</si>
  <si>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</si>
  <si>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</si>
  <si>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</si>
  <si>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</si>
  <si>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</si>
  <si>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</si>
  <si>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</si>
  <si>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</si>
  <si>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</si>
  <si>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</si>
  <si>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</si>
  <si>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</si>
  <si>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</si>
  <si>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</si>
  <si>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</si>
  <si>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</si>
  <si>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</si>
  <si>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</si>
  <si>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</si>
  <si>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</si>
  <si>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</si>
  <si>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</si>
  <si>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</si>
  <si>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</si>
  <si>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</si>
  <si>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</si>
  <si>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</si>
  <si>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</si>
  <si>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</si>
  <si>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</si>
  <si>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</si>
  <si>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</si>
  <si>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</si>
  <si>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</si>
  <si>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</si>
  <si>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</si>
  <si>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</si>
  <si>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</si>
  <si>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</si>
  <si>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</si>
  <si>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</si>
  <si>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</si>
  <si>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</si>
  <si>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</si>
  <si>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</si>
  <si>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</si>
  <si>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</si>
  <si>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</si>
  <si>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</si>
  <si>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</si>
  <si>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</si>
  <si>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</si>
  <si>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</si>
  <si>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</si>
  <si>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</si>
  <si>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</si>
  <si>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</si>
  <si>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</si>
  <si>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</si>
  <si>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</si>
  <si>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</si>
  <si>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</si>
  <si>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</si>
  <si>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</si>
  <si>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</si>
  <si>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</si>
  <si>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</si>
  <si>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</si>
  <si>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</si>
  <si>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</si>
  <si>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</si>
  <si>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</si>
  <si>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</si>
  <si>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</si>
  <si>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</si>
  <si>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</si>
  <si>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</si>
  <si>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</si>
  <si>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</si>
  <si>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</si>
  <si>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</si>
  <si>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</si>
  <si>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</si>
  <si>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</si>
  <si>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</si>
  <si>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</si>
  <si>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</si>
  <si>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</si>
  <si>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</si>
  <si>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</si>
  <si>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</si>
  <si>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</si>
  <si>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</si>
  <si>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</si>
  <si>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</si>
  <si>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</si>
  <si>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</si>
  <si>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</si>
  <si>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</si>
  <si>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</si>
  <si>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</si>
  <si>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</si>
  <si>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</si>
  <si>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</si>
  <si>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</si>
  <si>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</si>
  <si>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</si>
  <si>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</si>
  <si>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</si>
  <si>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</si>
  <si>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</si>
  <si>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</si>
  <si>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</si>
  <si>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</si>
  <si>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</si>
  <si>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</si>
  <si>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</si>
  <si>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</si>
  <si>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</si>
  <si>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</si>
  <si>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</si>
  <si>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</si>
  <si>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</si>
  <si>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</si>
  <si>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</si>
  <si>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</si>
  <si>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</si>
  <si>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</si>
  <si>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</si>
  <si>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</si>
  <si>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</si>
  <si>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</si>
  <si>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</si>
  <si>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</si>
  <si>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</si>
  <si>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</si>
  <si>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</si>
  <si>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</si>
  <si>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</si>
  <si>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</si>
  <si>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</si>
  <si>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</si>
  <si>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</si>
  <si>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</si>
  <si>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</si>
  <si>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</si>
  <si>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</si>
  <si>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</si>
  <si>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</si>
  <si>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</si>
  <si>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</si>
  <si>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</si>
  <si>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</si>
  <si>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</si>
  <si>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</si>
  <si>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</si>
  <si>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</si>
  <si>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</si>
  <si>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</si>
  <si>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</si>
  <si>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</si>
  <si>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</si>
  <si>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</si>
  <si>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</si>
  <si>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</si>
  <si>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</si>
  <si>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</si>
  <si>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</si>
  <si>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</si>
  <si>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</si>
  <si>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</si>
  <si>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</si>
  <si>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</si>
  <si>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</si>
  <si>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</si>
  <si>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</si>
  <si>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</si>
  <si>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</si>
  <si>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</si>
  <si>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</si>
  <si>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</si>
  <si>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</si>
  <si>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</si>
  <si>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</si>
  <si>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</si>
  <si>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</si>
  <si>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</si>
  <si>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</si>
  <si>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</si>
  <si>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</si>
  <si>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</si>
  <si>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</si>
  <si>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</si>
  <si>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</si>
  <si>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</si>
  <si>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</si>
  <si>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</si>
  <si>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</si>
  <si>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</si>
  <si>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</si>
  <si>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</si>
  <si>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</si>
  <si>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</si>
  <si>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</si>
  <si>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</si>
  <si>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</si>
  <si>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</si>
  <si>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</si>
  <si>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</si>
  <si>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</si>
  <si>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EPDM (vai ekvivalents) lietās gumijas seguma izbūve  t.sk. Apakšslāņi 50 mm</t>
  </si>
  <si>
    <t>EPDM (vai ekvivalents) lietās gumijas seguma izbūve  t.sk. Apakšslāņi 80 mm</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</si>
  <si>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</si>
  <si>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</si>
  <si>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</si>
  <si>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</si>
  <si>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</si>
  <si>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</si>
  <si>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</si>
  <si>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</si>
  <si>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</si>
  <si>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</si>
  <si>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</si>
  <si>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</si>
  <si>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</si>
  <si>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</si>
  <si>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</si>
  <si>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Skapis. Krēsls izgatavots no lakota dižskabārža
saplākšņa, apdarē izmantota laka uz ūdens
bāzes, bez alergēniem. 400x800x1400mm</t>
  </si>
  <si>
    <t>Pārvietojama, saliekama koka
sētiņa. Izgatavots no masīvkoka, apdarē izmantota
laka uz ūdens bāzes, bez alergēniem.
H=1000mm; 1850mm x 3 salokāmas sekcijas</t>
  </si>
  <si>
    <t>PG-2.1 Pretputekļu pārklājums uz pārseguma paneļiem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</si>
</sst>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98">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s>
  <fills count="20">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881">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left"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2" fontId="68" fillId="7" borderId="9" xfId="59" applyNumberFormat="1" applyFont="1" applyFill="1" applyBorder="1" applyAlignment="1">
      <alignment horizontal="center" vertical="center"/>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1" fillId="7" borderId="9" xfId="34" applyFont="1" applyFill="1" applyBorder="1" applyAlignment="1" applyProtection="1">
      <alignment vertical="center" wrapText="1"/>
      <protection locked="0"/>
    </xf>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left" vertical="center" wrapText="1"/>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0" fontId="0" fillId="0" borderId="9" xfId="0" applyFont="1" applyBorder="1" applyAlignment="1">
      <alignment wrapText="1"/>
    </xf>
    <xf numFmtId="2" fontId="0" fillId="7" borderId="9" xfId="0" applyNumberFormat="1" applyFont="1" applyFill="1" applyBorder="1" applyAlignment="1">
      <alignment horizontal="center" vertical="center"/>
    </xf>
    <xf numFmtId="4" fontId="0" fillId="7" borderId="9" xfId="0" applyNumberFormat="1" applyFont="1" applyFill="1" applyBorder="1" applyAlignment="1">
      <alignment horizontal="left" vertical="center" wrapText="1"/>
    </xf>
    <xf numFmtId="0" fontId="0" fillId="0" borderId="9" xfId="0" applyFont="1" applyBorder="1"/>
    <xf numFmtId="0" fontId="0" fillId="0" borderId="9" xfId="0" applyFont="1" applyBorder="1" applyAlignment="1">
      <alignment horizontal="left" vertical="center" wrapText="1"/>
    </xf>
    <xf numFmtId="0" fontId="0" fillId="7" borderId="9" xfId="34" applyFont="1" applyFill="1" applyBorder="1" applyAlignment="1" applyProtection="1">
      <alignment vertical="center" wrapText="1"/>
      <protection locked="0"/>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0" applyFont="1" applyFill="1" applyBorder="1" applyAlignment="1">
      <alignment horizontal="left" vertical="center" wrapText="1"/>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1" fillId="0" borderId="0" xfId="36" applyFont="1" applyAlignment="1">
      <alignment horizontal="center" vertical="center"/>
    </xf>
    <xf numFmtId="0" fontId="92" fillId="0" borderId="0" xfId="36" applyFont="1" applyAlignment="1">
      <alignment horizontal="right" vertical="center"/>
    </xf>
    <xf numFmtId="0" fontId="91" fillId="0" borderId="0" xfId="36" applyFont="1" applyAlignment="1">
      <alignment horizontal="lef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0" xfId="36"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2" fillId="0" borderId="5" xfId="36" applyFont="1" applyBorder="1" applyAlignment="1">
      <alignment horizontal="center" vertical="center"/>
    </xf>
    <xf numFmtId="0" fontId="29" fillId="0" borderId="6" xfId="36" applyFont="1" applyBorder="1" applyAlignment="1">
      <alignment horizontal="center" vertical="center" textRotation="90"/>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69" fillId="7" borderId="9" xfId="0" applyFont="1" applyFill="1" applyBorder="1" applyAlignment="1">
      <alignment horizontal="left" vertical="center" wrapText="1" indent="1"/>
    </xf>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3" borderId="34" xfId="34" applyFont="1" applyFill="1" applyBorder="1" applyAlignment="1">
      <alignment horizontal="center" vertical="center" wrapText="1"/>
    </xf>
    <xf numFmtId="0" fontId="29" fillId="7" borderId="9" xfId="0" applyFont="1" applyFill="1" applyBorder="1" applyAlignment="1">
      <alignment horizontal="center"/>
    </xf>
    <xf numFmtId="0" fontId="69" fillId="7" borderId="9" xfId="0" applyFont="1" applyFill="1" applyBorder="1" applyAlignment="1">
      <alignment vertical="top" wrapTex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0"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vertical="top" wrapText="1"/>
    </xf>
    <xf numFmtId="0" fontId="92" fillId="0" borderId="0" xfId="0" applyFont="1" applyAlignment="1">
      <alignment horizontal="center"/>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Border="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3" fontId="29" fillId="7" borderId="9" xfId="0" applyNumberFormat="1" applyFont="1" applyFill="1" applyBorder="1" applyAlignment="1">
      <alignment horizontal="center" vertical="center" wrapText="1"/>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2" fontId="29" fillId="7" borderId="0" xfId="0" applyNumberFormat="1" applyFont="1" applyFill="1" applyBorder="1" applyAlignment="1">
      <alignment horizontal="center" vertical="center"/>
    </xf>
    <xf numFmtId="4" fontId="29" fillId="7" borderId="0" xfId="0" applyNumberFormat="1" applyFont="1" applyFill="1" applyBorder="1" applyAlignment="1" applyProtection="1">
      <alignment horizontal="center" vertical="center"/>
      <protection locked="0"/>
    </xf>
    <xf numFmtId="4" fontId="29" fillId="7" borderId="0" xfId="0" applyNumberFormat="1" applyFont="1" applyFill="1" applyBorder="1" applyAlignment="1">
      <alignment horizontal="center" vertical="center"/>
    </xf>
    <xf numFmtId="4" fontId="29" fillId="7" borderId="0" xfId="34" applyNumberFormat="1" applyFont="1" applyFill="1" applyBorder="1" applyAlignment="1" applyProtection="1">
      <alignment horizontal="center" vertical="center"/>
      <protection locked="0"/>
    </xf>
    <xf numFmtId="0" fontId="29" fillId="7" borderId="0" xfId="0" applyFont="1" applyFill="1" applyBorder="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Border="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165" fontId="91" fillId="0" borderId="54" xfId="36" applyNumberFormat="1" applyFont="1" applyBorder="1" applyAlignment="1">
      <alignment horizontal="right" vertical="center"/>
    </xf>
    <xf numFmtId="4" fontId="90" fillId="0" borderId="9" xfId="0" applyNumberFormat="1" applyFont="1" applyBorder="1" applyAlignment="1">
      <alignment horizontal="left" vertical="center" wrapText="1"/>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view="pageBreakPreview" topLeftCell="A13" zoomScale="145" zoomScaleNormal="100" zoomScaleSheetLayoutView="145" workbookViewId="0">
      <selection activeCell="B18" sqref="B18:B19"/>
    </sheetView>
  </sheetViews>
  <sheetFormatPr defaultColWidth="9.140625" defaultRowHeight="15"/>
  <cols>
    <col min="1" max="1" width="2.28515625" style="11" customWidth="1"/>
    <col min="2" max="2" width="26.140625" style="5" customWidth="1"/>
    <col min="3" max="3" width="42" style="5" customWidth="1"/>
    <col min="4" max="4" width="20.28515625" style="5" customWidth="1"/>
    <col min="5" max="5" width="9.140625" style="5"/>
    <col min="6" max="16384" width="9.140625" style="11"/>
  </cols>
  <sheetData>
    <row r="1" spans="2:4">
      <c r="D1" s="6"/>
    </row>
    <row r="2" spans="2:4" ht="15.75">
      <c r="D2" s="7" t="s">
        <v>0</v>
      </c>
    </row>
    <row r="3" spans="2:4" ht="15.75">
      <c r="D3" s="7" t="s">
        <v>1</v>
      </c>
    </row>
    <row r="4" spans="2:4">
      <c r="D4" s="6" t="s">
        <v>2</v>
      </c>
    </row>
    <row r="5" spans="2:4" ht="15.75">
      <c r="D5" s="7"/>
    </row>
    <row r="6" spans="2:4" ht="15.75">
      <c r="D6" s="7" t="s">
        <v>3</v>
      </c>
    </row>
    <row r="7" spans="2:4" ht="15.75">
      <c r="D7" s="7" t="s">
        <v>4</v>
      </c>
    </row>
    <row r="8" spans="2:4" ht="15.75">
      <c r="B8" s="8"/>
    </row>
    <row r="9" spans="2:4" ht="20.25">
      <c r="B9" s="630" t="s">
        <v>5</v>
      </c>
      <c r="C9" s="631"/>
      <c r="D9" s="632"/>
    </row>
    <row r="10" spans="2:4" ht="15.75">
      <c r="D10" s="7"/>
    </row>
    <row r="11" spans="2:4" ht="15" customHeight="1">
      <c r="B11" s="9" t="s">
        <v>9</v>
      </c>
      <c r="C11" s="633" t="s">
        <v>666</v>
      </c>
      <c r="D11" s="633"/>
    </row>
    <row r="12" spans="2:4" ht="42.4" customHeight="1">
      <c r="B12" s="9" t="s">
        <v>27</v>
      </c>
      <c r="C12" s="633" t="s">
        <v>99</v>
      </c>
      <c r="D12" s="633"/>
    </row>
    <row r="13" spans="2:4" ht="15.75">
      <c r="B13" s="9" t="s">
        <v>10</v>
      </c>
      <c r="C13" s="633" t="s">
        <v>100</v>
      </c>
      <c r="D13" s="633"/>
    </row>
    <row r="14" spans="2:4" ht="15.75">
      <c r="B14" s="102" t="s">
        <v>1322</v>
      </c>
      <c r="C14" s="637" t="s">
        <v>1323</v>
      </c>
      <c r="D14" s="637"/>
    </row>
    <row r="15" spans="2:4" ht="15.75">
      <c r="D15" s="7"/>
    </row>
    <row r="16" spans="2:4">
      <c r="D16" s="10" t="s">
        <v>1321</v>
      </c>
    </row>
    <row r="17" spans="2:5" ht="15.75">
      <c r="B17" s="158" t="s">
        <v>1325</v>
      </c>
    </row>
    <row r="18" spans="2:5" s="129" customFormat="1">
      <c r="B18" s="634" t="s">
        <v>47</v>
      </c>
      <c r="C18" s="636" t="s">
        <v>6</v>
      </c>
      <c r="D18" s="634" t="s">
        <v>65</v>
      </c>
      <c r="E18" s="113"/>
    </row>
    <row r="19" spans="2:5" s="129" customFormat="1" ht="19.7" customHeight="1">
      <c r="B19" s="635"/>
      <c r="C19" s="636"/>
      <c r="D19" s="635"/>
      <c r="E19" s="113"/>
    </row>
    <row r="20" spans="2:5" s="129" customFormat="1">
      <c r="B20" s="115"/>
      <c r="C20" s="116"/>
      <c r="D20" s="117"/>
      <c r="E20" s="113"/>
    </row>
    <row r="21" spans="2:5" s="129" customFormat="1">
      <c r="B21" s="118">
        <v>1</v>
      </c>
      <c r="C21" s="119" t="s">
        <v>30</v>
      </c>
      <c r="D21" s="451"/>
      <c r="E21" s="113"/>
    </row>
    <row r="22" spans="2:5" s="129" customFormat="1" ht="30">
      <c r="B22" s="118">
        <v>2</v>
      </c>
      <c r="C22" s="119" t="s">
        <v>53</v>
      </c>
      <c r="D22" s="451"/>
      <c r="E22" s="113"/>
    </row>
    <row r="23" spans="2:5" s="129" customFormat="1">
      <c r="B23" s="118">
        <v>3</v>
      </c>
      <c r="C23" s="119" t="s">
        <v>54</v>
      </c>
      <c r="D23" s="451"/>
      <c r="E23" s="113"/>
    </row>
    <row r="24" spans="2:5" s="129" customFormat="1">
      <c r="B24" s="120">
        <v>4</v>
      </c>
      <c r="C24" s="121" t="s">
        <v>48</v>
      </c>
      <c r="D24" s="452"/>
      <c r="E24" s="113"/>
    </row>
    <row r="25" spans="2:5" s="1" customFormat="1" ht="15.75">
      <c r="B25" s="122"/>
      <c r="C25" s="123" t="s">
        <v>7</v>
      </c>
      <c r="D25" s="124"/>
    </row>
    <row r="26" spans="2:5" s="1" customFormat="1">
      <c r="B26" s="122"/>
      <c r="C26" s="125"/>
      <c r="D26" s="470"/>
    </row>
    <row r="27" spans="2:5" s="1" customFormat="1" ht="15.75">
      <c r="B27" s="122"/>
      <c r="C27" s="123"/>
      <c r="D27" s="124"/>
    </row>
    <row r="28" spans="2:5" s="129" customFormat="1" ht="16.5">
      <c r="B28" s="126"/>
      <c r="C28" s="126"/>
      <c r="D28" s="127"/>
      <c r="E28" s="128"/>
    </row>
    <row r="29" spans="2:5" s="129" customFormat="1" ht="16.5">
      <c r="B29" s="126"/>
      <c r="C29" s="126"/>
      <c r="D29" s="127"/>
      <c r="E29" s="128"/>
    </row>
    <row r="30" spans="2:5" s="1" customFormat="1">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25">
      <c r="B35" s="2" t="s">
        <v>8</v>
      </c>
      <c r="C35" s="3"/>
      <c r="D35" s="112"/>
    </row>
    <row r="36" spans="2:8" s="1" customFormat="1" ht="14.25">
      <c r="B36" s="3"/>
      <c r="C36" s="134"/>
      <c r="D36" s="134"/>
      <c r="E36" s="134"/>
    </row>
    <row r="37" spans="2:8" s="1" customFormat="1" ht="14.25">
      <c r="B37" s="2"/>
      <c r="C37" s="133"/>
      <c r="D37" s="101"/>
      <c r="E37" s="101"/>
    </row>
    <row r="38" spans="2:8" s="1" customFormat="1" ht="14.25">
      <c r="B38" s="2"/>
      <c r="C38" s="133"/>
      <c r="D38" s="101"/>
      <c r="E38" s="101"/>
    </row>
    <row r="39" spans="2:8" s="1" customFormat="1" ht="14.25">
      <c r="B39" s="2"/>
      <c r="C39" s="133"/>
      <c r="D39" s="101"/>
      <c r="E39" s="101"/>
    </row>
    <row r="40" spans="2:8" s="1" customFormat="1" ht="14.25">
      <c r="B40" s="4"/>
      <c r="D40" s="133"/>
      <c r="E40" s="133"/>
    </row>
    <row r="41" spans="2:8" s="129" customFormat="1">
      <c r="B41" s="2" t="s">
        <v>46</v>
      </c>
      <c r="C41" s="141"/>
      <c r="D41" s="113"/>
      <c r="E41" s="113"/>
    </row>
    <row r="42" spans="2:8" s="1" customFormat="1" ht="14.25">
      <c r="B42" s="3"/>
      <c r="C42" s="134"/>
      <c r="D42" s="134"/>
      <c r="E42" s="134"/>
    </row>
    <row r="43" spans="2:8" s="1" customFormat="1" ht="14.25">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19" zoomScaleNormal="100" zoomScaleSheetLayoutView="100" workbookViewId="0">
      <selection activeCell="B40" sqref="B40"/>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49" t="s">
        <v>92</v>
      </c>
      <c r="B2" s="649"/>
      <c r="C2" s="649"/>
      <c r="D2" s="649"/>
      <c r="E2" s="649"/>
      <c r="F2" s="649"/>
      <c r="G2" s="649"/>
      <c r="H2" s="649"/>
      <c r="I2" s="649"/>
    </row>
    <row r="3" spans="1:9" ht="18">
      <c r="C3" s="67"/>
      <c r="D3" s="68"/>
      <c r="F3" s="72"/>
      <c r="G3" s="72"/>
      <c r="H3" s="72"/>
      <c r="I3" s="72"/>
    </row>
    <row r="4" spans="1:9" ht="18">
      <c r="C4" s="67"/>
      <c r="D4" s="68"/>
      <c r="F4" s="72"/>
      <c r="G4" s="72"/>
      <c r="H4" s="72"/>
      <c r="I4" s="72"/>
    </row>
    <row r="5" spans="1:9">
      <c r="A5" s="71"/>
    </row>
    <row r="6" spans="1:9" ht="18">
      <c r="A6" s="652" t="str">
        <f>Koptame!C21</f>
        <v>Vispārējie būvdarbi</v>
      </c>
      <c r="B6" s="653"/>
      <c r="C6" s="653"/>
      <c r="D6" s="653"/>
      <c r="E6" s="653"/>
      <c r="F6" s="653"/>
      <c r="G6" s="653"/>
      <c r="H6" s="653"/>
      <c r="I6" s="654"/>
    </row>
    <row r="7" spans="1:9">
      <c r="A7" s="71"/>
    </row>
    <row r="8" spans="1:9" ht="15">
      <c r="A8" s="655" t="s">
        <v>9</v>
      </c>
      <c r="B8" s="655"/>
      <c r="C8" s="639" t="str">
        <f>Koptame!C11</f>
        <v>Pirmsskolas izglītības iestāde</v>
      </c>
      <c r="D8" s="639"/>
      <c r="E8" s="639"/>
      <c r="F8" s="639"/>
      <c r="G8" s="639"/>
      <c r="H8" s="639"/>
      <c r="I8" s="639"/>
    </row>
    <row r="9" spans="1:9" ht="15.95" customHeight="1">
      <c r="A9" s="644" t="s">
        <v>27</v>
      </c>
      <c r="B9" s="644"/>
      <c r="C9" s="639" t="str">
        <f>Koptame!C12</f>
        <v>Pirmsskolas izglītības iestādes jaunbūve</v>
      </c>
      <c r="D9" s="639"/>
      <c r="E9" s="639"/>
      <c r="F9" s="639"/>
      <c r="G9" s="639"/>
      <c r="H9" s="639"/>
      <c r="I9" s="639"/>
    </row>
    <row r="10" spans="1:9" ht="15">
      <c r="A10" s="644" t="s">
        <v>10</v>
      </c>
      <c r="B10" s="644"/>
      <c r="C10" s="639" t="str">
        <f>Koptame!C13</f>
        <v>Baložu iela 33, Baloži, Ķekavas novads</v>
      </c>
      <c r="D10" s="639"/>
      <c r="E10" s="639"/>
      <c r="F10" s="639"/>
      <c r="G10" s="639"/>
      <c r="H10" s="639"/>
      <c r="I10" s="639"/>
    </row>
    <row r="11" spans="1:9" ht="15">
      <c r="A11" s="644" t="str">
        <f>Koptame!B14</f>
        <v>Iepirkuma Id Nr.</v>
      </c>
      <c r="B11" s="644"/>
      <c r="C11" s="95" t="s">
        <v>1323</v>
      </c>
      <c r="D11" s="72"/>
      <c r="F11" s="73"/>
      <c r="G11" s="73"/>
      <c r="H11" s="73"/>
      <c r="I11" s="73"/>
    </row>
    <row r="12" spans="1:9" ht="15.4" customHeight="1">
      <c r="A12" s="93"/>
      <c r="B12" s="93"/>
      <c r="C12" s="72"/>
      <c r="D12" s="72"/>
      <c r="F12" s="73"/>
      <c r="G12" s="73"/>
      <c r="H12" s="73"/>
      <c r="I12" s="73"/>
    </row>
    <row r="13" spans="1:9" ht="18" customHeight="1">
      <c r="A13" s="74"/>
      <c r="F13" s="650" t="s">
        <v>60</v>
      </c>
      <c r="G13" s="651"/>
      <c r="H13" s="69">
        <f>E37</f>
        <v>0</v>
      </c>
      <c r="I13" s="70"/>
    </row>
    <row r="14" spans="1:9" ht="18">
      <c r="A14" s="74"/>
      <c r="F14" s="650" t="s">
        <v>14</v>
      </c>
      <c r="G14" s="651"/>
      <c r="H14" s="69">
        <f>I33</f>
        <v>0</v>
      </c>
      <c r="I14" s="70"/>
    </row>
    <row r="15" spans="1:9">
      <c r="H15" s="153">
        <f>H14+kops2!H14+kops3!H14+kops4!H14</f>
        <v>0</v>
      </c>
    </row>
    <row r="16" spans="1:9" ht="14.25">
      <c r="G16" s="12"/>
      <c r="H16" s="12" t="str">
        <f>Koptame!D16</f>
        <v xml:space="preserve">Tāme sastādīta:   </v>
      </c>
    </row>
    <row r="17" spans="1:9" ht="15">
      <c r="A17" s="75"/>
    </row>
    <row r="18" spans="1:9" ht="51.4" customHeight="1">
      <c r="A18" s="640" t="s">
        <v>15</v>
      </c>
      <c r="B18" s="640" t="s">
        <v>16</v>
      </c>
      <c r="C18" s="656" t="s">
        <v>90</v>
      </c>
      <c r="D18" s="657"/>
      <c r="E18" s="640" t="s">
        <v>61</v>
      </c>
      <c r="F18" s="640" t="s">
        <v>17</v>
      </c>
      <c r="G18" s="640"/>
      <c r="H18" s="640"/>
      <c r="I18" s="640" t="s">
        <v>18</v>
      </c>
    </row>
    <row r="19" spans="1:9" ht="40.700000000000003" customHeight="1">
      <c r="A19" s="640"/>
      <c r="B19" s="640"/>
      <c r="C19" s="658"/>
      <c r="D19" s="659"/>
      <c r="E19" s="640"/>
      <c r="F19" s="143" t="s">
        <v>62</v>
      </c>
      <c r="G19" s="143" t="s">
        <v>88</v>
      </c>
      <c r="H19" s="143" t="s">
        <v>64</v>
      </c>
      <c r="I19" s="640"/>
    </row>
    <row r="20" spans="1:9" ht="18">
      <c r="A20" s="76"/>
      <c r="B20" s="77"/>
      <c r="C20" s="645"/>
      <c r="D20" s="646"/>
      <c r="E20" s="77"/>
      <c r="F20" s="77"/>
      <c r="G20" s="77"/>
      <c r="H20" s="77"/>
      <c r="I20" s="78"/>
    </row>
    <row r="21" spans="1:9">
      <c r="A21" s="79">
        <v>1</v>
      </c>
      <c r="B21" s="80" t="s">
        <v>31</v>
      </c>
      <c r="C21" s="641" t="s">
        <v>796</v>
      </c>
      <c r="D21" s="642"/>
      <c r="E21" s="63"/>
      <c r="F21" s="63"/>
      <c r="G21" s="63"/>
      <c r="H21" s="63"/>
      <c r="I21" s="64"/>
    </row>
    <row r="22" spans="1:9">
      <c r="A22" s="79">
        <v>2</v>
      </c>
      <c r="B22" s="80" t="s">
        <v>50</v>
      </c>
      <c r="C22" s="641" t="s">
        <v>800</v>
      </c>
      <c r="D22" s="642"/>
      <c r="E22" s="63"/>
      <c r="F22" s="63"/>
      <c r="G22" s="63"/>
      <c r="H22" s="63"/>
      <c r="I22" s="64"/>
    </row>
    <row r="23" spans="1:9">
      <c r="A23" s="79">
        <v>3</v>
      </c>
      <c r="B23" s="80" t="s">
        <v>32</v>
      </c>
      <c r="C23" s="641" t="s">
        <v>805</v>
      </c>
      <c r="D23" s="642"/>
      <c r="E23" s="63"/>
      <c r="F23" s="63"/>
      <c r="G23" s="63"/>
      <c r="H23" s="63"/>
      <c r="I23" s="64"/>
    </row>
    <row r="24" spans="1:9">
      <c r="A24" s="79">
        <v>4</v>
      </c>
      <c r="B24" s="80" t="s">
        <v>33</v>
      </c>
      <c r="C24" s="641" t="s">
        <v>809</v>
      </c>
      <c r="D24" s="642"/>
      <c r="E24" s="63"/>
      <c r="F24" s="63"/>
      <c r="G24" s="63"/>
      <c r="H24" s="63"/>
      <c r="I24" s="64"/>
    </row>
    <row r="25" spans="1:9" ht="12.75" customHeight="1">
      <c r="A25" s="79">
        <v>5</v>
      </c>
      <c r="B25" s="80" t="s">
        <v>34</v>
      </c>
      <c r="C25" s="641" t="s">
        <v>815</v>
      </c>
      <c r="D25" s="642"/>
      <c r="E25" s="63"/>
      <c r="F25" s="63"/>
      <c r="G25" s="63"/>
      <c r="H25" s="63"/>
      <c r="I25" s="64"/>
    </row>
    <row r="26" spans="1:9" ht="12.75" customHeight="1">
      <c r="A26" s="79">
        <v>6</v>
      </c>
      <c r="B26" s="80" t="s">
        <v>35</v>
      </c>
      <c r="C26" s="641" t="s">
        <v>842</v>
      </c>
      <c r="D26" s="642"/>
      <c r="E26" s="63"/>
      <c r="F26" s="63"/>
      <c r="G26" s="63"/>
      <c r="H26" s="63"/>
      <c r="I26" s="64"/>
    </row>
    <row r="27" spans="1:9">
      <c r="A27" s="79">
        <v>7</v>
      </c>
      <c r="B27" s="80" t="s">
        <v>36</v>
      </c>
      <c r="C27" s="641" t="s">
        <v>818</v>
      </c>
      <c r="D27" s="642"/>
      <c r="E27" s="63"/>
      <c r="F27" s="63"/>
      <c r="G27" s="63"/>
      <c r="H27" s="63"/>
      <c r="I27" s="64"/>
    </row>
    <row r="28" spans="1:9">
      <c r="A28" s="79">
        <v>8</v>
      </c>
      <c r="B28" s="80" t="s">
        <v>37</v>
      </c>
      <c r="C28" s="641" t="s">
        <v>819</v>
      </c>
      <c r="D28" s="642"/>
      <c r="E28" s="63"/>
      <c r="F28" s="63"/>
      <c r="G28" s="63"/>
      <c r="H28" s="63"/>
      <c r="I28" s="64"/>
    </row>
    <row r="29" spans="1:9">
      <c r="A29" s="79">
        <v>9</v>
      </c>
      <c r="B29" s="80" t="s">
        <v>38</v>
      </c>
      <c r="C29" s="641" t="s">
        <v>960</v>
      </c>
      <c r="D29" s="642"/>
      <c r="E29" s="63"/>
      <c r="F29" s="63"/>
      <c r="G29" s="63"/>
      <c r="H29" s="63"/>
      <c r="I29" s="64"/>
    </row>
    <row r="30" spans="1:9" ht="12.75" customHeight="1">
      <c r="A30" s="79">
        <v>10</v>
      </c>
      <c r="B30" s="80" t="s">
        <v>39</v>
      </c>
      <c r="C30" s="641" t="s">
        <v>962</v>
      </c>
      <c r="D30" s="642"/>
      <c r="E30" s="63"/>
      <c r="F30" s="63"/>
      <c r="G30" s="63"/>
      <c r="H30" s="63"/>
      <c r="I30" s="64"/>
    </row>
    <row r="31" spans="1:9">
      <c r="A31" s="79">
        <v>11</v>
      </c>
      <c r="B31" s="80" t="s">
        <v>40</v>
      </c>
      <c r="C31" s="641" t="s">
        <v>832</v>
      </c>
      <c r="D31" s="642"/>
      <c r="E31" s="63"/>
      <c r="F31" s="63"/>
      <c r="G31" s="63"/>
      <c r="H31" s="63"/>
      <c r="I31" s="64"/>
    </row>
    <row r="32" spans="1:9">
      <c r="A32" s="82"/>
      <c r="B32" s="83"/>
      <c r="C32" s="647"/>
      <c r="D32" s="648"/>
      <c r="E32" s="81"/>
      <c r="F32" s="156"/>
      <c r="G32" s="156"/>
      <c r="H32" s="156"/>
      <c r="I32" s="157"/>
    </row>
    <row r="33" spans="1:9" ht="16.5" customHeight="1">
      <c r="A33" s="110"/>
      <c r="B33" s="110"/>
      <c r="C33" s="84" t="s">
        <v>19</v>
      </c>
      <c r="D33" s="84"/>
      <c r="E33" s="85"/>
      <c r="F33" s="85"/>
      <c r="G33" s="85"/>
      <c r="H33" s="85"/>
      <c r="I33" s="85"/>
    </row>
    <row r="34" spans="1:9" ht="15.75">
      <c r="A34" s="643" t="s">
        <v>41</v>
      </c>
      <c r="B34" s="643"/>
      <c r="C34" s="643"/>
      <c r="D34" s="86" t="s">
        <v>1324</v>
      </c>
      <c r="E34" s="87"/>
      <c r="F34" s="73"/>
    </row>
    <row r="35" spans="1:9" ht="15.75">
      <c r="A35" s="109"/>
      <c r="B35" s="109"/>
      <c r="C35" s="132" t="s">
        <v>51</v>
      </c>
      <c r="D35" s="86"/>
      <c r="E35" s="87"/>
      <c r="F35" s="73"/>
    </row>
    <row r="36" spans="1:9" ht="15.75">
      <c r="A36" s="643" t="s">
        <v>28</v>
      </c>
      <c r="B36" s="643"/>
      <c r="C36" s="643"/>
      <c r="D36" s="86" t="s">
        <v>1324</v>
      </c>
      <c r="E36" s="87"/>
      <c r="F36" s="73"/>
    </row>
    <row r="37" spans="1:9" ht="18" customHeight="1">
      <c r="A37" s="638"/>
      <c r="B37" s="638"/>
      <c r="C37" s="84" t="s">
        <v>20</v>
      </c>
      <c r="D37" s="84"/>
      <c r="E37" s="88"/>
      <c r="F37" s="73"/>
    </row>
    <row r="38" spans="1:9" ht="18">
      <c r="A38" s="89"/>
    </row>
    <row r="39" spans="1:9" ht="18">
      <c r="A39" s="89"/>
    </row>
    <row r="40" spans="1:9" ht="14.25">
      <c r="A40" s="90"/>
      <c r="B40" s="2" t="s">
        <v>8</v>
      </c>
      <c r="C40" s="3"/>
      <c r="F40" s="73"/>
    </row>
    <row r="41" spans="1:9" ht="14.25">
      <c r="A41" s="73"/>
      <c r="B41" s="3"/>
      <c r="C41" s="134">
        <f>Koptame!C36</f>
        <v>0</v>
      </c>
      <c r="D41" s="91"/>
      <c r="E41" s="91"/>
      <c r="F41" s="73"/>
    </row>
    <row r="42" spans="1:9" ht="14.25">
      <c r="A42" s="92"/>
      <c r="B42" s="2"/>
      <c r="C42" s="133">
        <f>Koptame!C37</f>
        <v>0</v>
      </c>
      <c r="D42" s="73"/>
      <c r="E42" s="73"/>
      <c r="F42" s="73"/>
    </row>
    <row r="43" spans="1:9" ht="14.25">
      <c r="B43" s="2"/>
      <c r="C43" s="133"/>
    </row>
    <row r="44" spans="1:9" ht="14.25">
      <c r="B44" s="2"/>
    </row>
    <row r="45" spans="1:9" ht="14.25">
      <c r="B45" s="4"/>
      <c r="C45" s="1"/>
    </row>
    <row r="46" spans="1:9" ht="14.25">
      <c r="B46" s="2" t="str">
        <f>Koptame!B41</f>
        <v>Pārbaudīja:</v>
      </c>
      <c r="C46" s="113"/>
    </row>
    <row r="47" spans="1:9" ht="14.25">
      <c r="B47" s="3"/>
      <c r="C47" s="134">
        <f>Koptame!C42</f>
        <v>0</v>
      </c>
    </row>
    <row r="48" spans="1:9" ht="14.25">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topLeftCell="A7" zoomScaleNormal="80" zoomScaleSheetLayoutView="100" workbookViewId="0">
      <selection activeCell="P7" sqref="P7"/>
    </sheetView>
  </sheetViews>
  <sheetFormatPr defaultColWidth="9.140625" defaultRowHeight="14.25"/>
  <cols>
    <col min="1" max="1" width="9" style="19" customWidth="1"/>
    <col min="2" max="2" width="5.28515625" style="56" customWidth="1"/>
    <col min="3" max="3" width="40.28515625" style="19" customWidth="1"/>
    <col min="4" max="4" width="8.140625" style="19" customWidth="1"/>
    <col min="5" max="5" width="10.42578125" style="19" customWidth="1"/>
    <col min="6" max="7" width="9.140625" style="56" customWidth="1"/>
    <col min="8" max="10" width="9.140625" style="19" customWidth="1"/>
    <col min="11" max="11" width="9.140625" style="56" customWidth="1"/>
    <col min="12" max="12" width="14.28515625" style="56" customWidth="1"/>
    <col min="13" max="13" width="15.28515625" style="19" customWidth="1"/>
    <col min="14" max="14" width="14.7109375" style="19" customWidth="1"/>
    <col min="15" max="15" width="13.28515625" style="19" customWidth="1"/>
    <col min="16" max="16" width="14.85546875" style="19" customWidth="1"/>
    <col min="17" max="16384" width="9.140625" style="19"/>
  </cols>
  <sheetData>
    <row r="1" spans="1:16" s="24" customFormat="1" ht="15">
      <c r="B1" s="53"/>
      <c r="E1" s="21"/>
      <c r="F1" s="108"/>
      <c r="G1" s="154" t="s">
        <v>87</v>
      </c>
      <c r="H1" s="111" t="str">
        <f>kops1!B21</f>
        <v>1,1</v>
      </c>
      <c r="K1" s="53"/>
      <c r="L1" s="53"/>
    </row>
    <row r="2" spans="1:16" s="24" customFormat="1" ht="15">
      <c r="A2" s="671" t="str">
        <f>C13</f>
        <v>Zemes darbi</v>
      </c>
      <c r="B2" s="671"/>
      <c r="C2" s="671"/>
      <c r="D2" s="671"/>
      <c r="E2" s="671"/>
      <c r="F2" s="671"/>
      <c r="G2" s="671"/>
      <c r="H2" s="671"/>
      <c r="I2" s="671"/>
      <c r="J2" s="671"/>
      <c r="K2" s="671"/>
      <c r="L2" s="671"/>
      <c r="M2" s="671"/>
      <c r="N2" s="671"/>
      <c r="O2" s="671"/>
      <c r="P2" s="671"/>
    </row>
    <row r="3" spans="1:16" ht="15">
      <c r="A3" s="20"/>
      <c r="B3" s="105"/>
      <c r="C3" s="20" t="s">
        <v>11</v>
      </c>
      <c r="D3" s="673" t="str">
        <f>Koptame!C11</f>
        <v>Pirmsskolas izglītības iestāde</v>
      </c>
      <c r="E3" s="673"/>
      <c r="F3" s="673"/>
      <c r="G3" s="673"/>
      <c r="H3" s="673"/>
      <c r="I3" s="673"/>
      <c r="J3" s="673"/>
      <c r="K3" s="673"/>
      <c r="L3" s="673"/>
      <c r="M3" s="673"/>
      <c r="N3" s="673"/>
      <c r="O3" s="673"/>
      <c r="P3" s="673"/>
    </row>
    <row r="4" spans="1:16" ht="15">
      <c r="A4" s="20"/>
      <c r="B4" s="105"/>
      <c r="C4" s="20" t="s">
        <v>12</v>
      </c>
      <c r="D4" s="673" t="str">
        <f>Koptame!C12</f>
        <v>Pirmsskolas izglītības iestādes jaunbūve</v>
      </c>
      <c r="E4" s="673"/>
      <c r="F4" s="673"/>
      <c r="G4" s="673"/>
      <c r="H4" s="673"/>
      <c r="I4" s="673"/>
      <c r="J4" s="673"/>
      <c r="K4" s="673"/>
      <c r="L4" s="673"/>
      <c r="M4" s="673"/>
      <c r="N4" s="673"/>
      <c r="O4" s="673"/>
      <c r="P4" s="673"/>
    </row>
    <row r="5" spans="1:16" ht="15">
      <c r="A5" s="20"/>
      <c r="B5" s="105"/>
      <c r="C5" s="20" t="s">
        <v>13</v>
      </c>
      <c r="D5" s="673" t="str">
        <f>Koptame!C13</f>
        <v>Baložu iela 33, Baloži, Ķekavas novads</v>
      </c>
      <c r="E5" s="673"/>
      <c r="F5" s="673"/>
      <c r="G5" s="673"/>
      <c r="H5" s="673"/>
      <c r="I5" s="673"/>
      <c r="J5" s="673"/>
      <c r="K5" s="673"/>
      <c r="L5" s="673"/>
      <c r="M5" s="673"/>
      <c r="N5" s="673"/>
      <c r="O5" s="673"/>
      <c r="P5" s="673"/>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4" customHeight="1">
      <c r="A9" s="45"/>
      <c r="B9" s="107"/>
      <c r="J9" s="44"/>
      <c r="K9" s="167"/>
      <c r="L9" s="672" t="str">
        <f>Koptame!D16</f>
        <v xml:space="preserve">Tāme sastādīta:   </v>
      </c>
      <c r="M9" s="672"/>
      <c r="N9" s="672"/>
      <c r="O9" s="672"/>
      <c r="P9" s="44"/>
    </row>
    <row r="10" spans="1:16" ht="15">
      <c r="A10" s="45"/>
      <c r="B10" s="107"/>
    </row>
    <row r="11" spans="1:16" ht="14.25" customHeight="1">
      <c r="A11" s="664" t="s">
        <v>15</v>
      </c>
      <c r="B11" s="665" t="s">
        <v>21</v>
      </c>
      <c r="C11" s="667" t="s">
        <v>91</v>
      </c>
      <c r="D11" s="668" t="s">
        <v>22</v>
      </c>
      <c r="E11" s="664" t="s">
        <v>23</v>
      </c>
      <c r="F11" s="662" t="s">
        <v>24</v>
      </c>
      <c r="G11" s="662"/>
      <c r="H11" s="662"/>
      <c r="I11" s="662"/>
      <c r="J11" s="662"/>
      <c r="K11" s="662"/>
      <c r="L11" s="662" t="s">
        <v>25</v>
      </c>
      <c r="M11" s="662"/>
      <c r="N11" s="662"/>
      <c r="O11" s="662"/>
      <c r="P11" s="662"/>
    </row>
    <row r="12" spans="1:16" ht="73.5" customHeight="1">
      <c r="A12" s="664"/>
      <c r="B12" s="666"/>
      <c r="C12" s="667"/>
      <c r="D12" s="668"/>
      <c r="E12" s="664"/>
      <c r="F12" s="144" t="s">
        <v>26</v>
      </c>
      <c r="G12" s="144" t="s">
        <v>55</v>
      </c>
      <c r="H12" s="144" t="s">
        <v>56</v>
      </c>
      <c r="I12" s="144" t="s">
        <v>89</v>
      </c>
      <c r="J12" s="144" t="s">
        <v>57</v>
      </c>
      <c r="K12" s="168" t="s">
        <v>58</v>
      </c>
      <c r="L12" s="168" t="s">
        <v>18</v>
      </c>
      <c r="M12" s="144" t="s">
        <v>56</v>
      </c>
      <c r="N12" s="144" t="s">
        <v>89</v>
      </c>
      <c r="O12" s="144" t="s">
        <v>57</v>
      </c>
      <c r="P12" s="144" t="s">
        <v>59</v>
      </c>
    </row>
    <row r="13" spans="1:16" ht="15.7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5.5">
      <c r="A14" s="261">
        <v>1</v>
      </c>
      <c r="B14" s="238"/>
      <c r="C14" s="262" t="s">
        <v>790</v>
      </c>
      <c r="D14" s="263" t="s">
        <v>141</v>
      </c>
      <c r="E14" s="439">
        <v>1</v>
      </c>
      <c r="F14" s="161"/>
      <c r="G14" s="161"/>
      <c r="H14" s="214"/>
      <c r="I14" s="214"/>
      <c r="J14" s="214"/>
      <c r="K14" s="217"/>
      <c r="L14" s="164"/>
      <c r="M14" s="231"/>
      <c r="N14" s="231"/>
      <c r="O14" s="231"/>
      <c r="P14" s="233"/>
    </row>
    <row r="15" spans="1:16" s="56" customFormat="1" ht="25.5">
      <c r="A15" s="261">
        <v>2</v>
      </c>
      <c r="B15" s="264"/>
      <c r="C15" s="265" t="s">
        <v>791</v>
      </c>
      <c r="D15" s="260" t="s">
        <v>586</v>
      </c>
      <c r="E15" s="237">
        <f>3072+1151-E16</f>
        <v>3801</v>
      </c>
      <c r="F15" s="161"/>
      <c r="G15" s="161"/>
      <c r="H15" s="214"/>
      <c r="I15" s="215"/>
      <c r="J15" s="216"/>
      <c r="K15" s="217"/>
      <c r="L15" s="164"/>
      <c r="M15" s="231"/>
      <c r="N15" s="231"/>
      <c r="O15" s="231"/>
      <c r="P15" s="233"/>
    </row>
    <row r="16" spans="1:16" s="56" customFormat="1">
      <c r="A16" s="261">
        <v>3</v>
      </c>
      <c r="B16" s="264"/>
      <c r="C16" s="265" t="s">
        <v>792</v>
      </c>
      <c r="D16" s="260" t="s">
        <v>586</v>
      </c>
      <c r="E16" s="237">
        <v>422</v>
      </c>
      <c r="F16" s="161"/>
      <c r="G16" s="161"/>
      <c r="H16" s="214"/>
      <c r="I16" s="215"/>
      <c r="J16" s="216"/>
      <c r="K16" s="217"/>
      <c r="L16" s="164"/>
      <c r="M16" s="231"/>
      <c r="N16" s="231"/>
      <c r="O16" s="231"/>
      <c r="P16" s="233"/>
    </row>
    <row r="17" spans="1:16" s="56" customFormat="1" ht="25.5">
      <c r="A17" s="261">
        <v>4</v>
      </c>
      <c r="B17" s="264"/>
      <c r="C17" s="266" t="s">
        <v>793</v>
      </c>
      <c r="D17" s="260" t="s">
        <v>586</v>
      </c>
      <c r="E17" s="237">
        <f>2047-E18</f>
        <v>1842</v>
      </c>
      <c r="F17" s="161"/>
      <c r="G17" s="161"/>
      <c r="H17" s="214"/>
      <c r="I17" s="214"/>
      <c r="J17" s="214"/>
      <c r="K17" s="217"/>
      <c r="L17" s="164"/>
      <c r="M17" s="231"/>
      <c r="N17" s="231"/>
      <c r="O17" s="231"/>
      <c r="P17" s="233"/>
    </row>
    <row r="18" spans="1:16" s="56" customFormat="1" ht="25.5">
      <c r="A18" s="261">
        <v>5</v>
      </c>
      <c r="B18" s="264"/>
      <c r="C18" s="266" t="s">
        <v>794</v>
      </c>
      <c r="D18" s="260" t="s">
        <v>586</v>
      </c>
      <c r="E18" s="237">
        <v>205</v>
      </c>
      <c r="F18" s="161"/>
      <c r="G18" s="161"/>
      <c r="H18" s="214"/>
      <c r="I18" s="214"/>
      <c r="J18" s="214"/>
      <c r="K18" s="217"/>
      <c r="L18" s="164"/>
      <c r="M18" s="231"/>
      <c r="N18" s="231"/>
      <c r="O18" s="231"/>
      <c r="P18" s="233"/>
    </row>
    <row r="19" spans="1:16" s="56" customFormat="1">
      <c r="A19" s="261">
        <v>6</v>
      </c>
      <c r="B19" s="264"/>
      <c r="C19" s="266" t="s">
        <v>795</v>
      </c>
      <c r="D19" s="260" t="s">
        <v>586</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4" customHeight="1">
      <c r="A21" s="223"/>
      <c r="B21" s="240"/>
      <c r="C21" s="669" t="s">
        <v>97</v>
      </c>
      <c r="D21" s="670"/>
      <c r="E21" s="670"/>
      <c r="F21" s="670"/>
      <c r="G21" s="670"/>
      <c r="H21" s="670"/>
      <c r="I21" s="670"/>
      <c r="J21" s="670"/>
      <c r="K21" s="670"/>
      <c r="L21" s="447"/>
      <c r="M21" s="241"/>
      <c r="N21" s="241"/>
      <c r="O21" s="241"/>
      <c r="P21" s="241"/>
    </row>
    <row r="22" spans="1:16" s="114" customFormat="1">
      <c r="I22" s="135"/>
      <c r="K22" s="227"/>
      <c r="L22" s="227"/>
    </row>
    <row r="23" spans="1:16" customFormat="1" ht="12.75" customHeight="1">
      <c r="B23" s="56"/>
      <c r="C23" s="136" t="s">
        <v>52</v>
      </c>
      <c r="K23" s="228"/>
      <c r="L23" s="228"/>
    </row>
    <row r="24" spans="1:16" customFormat="1" ht="45" customHeight="1">
      <c r="A24" s="663" t="s">
        <v>96</v>
      </c>
      <c r="B24" s="663"/>
      <c r="C24" s="663"/>
      <c r="D24" s="663"/>
      <c r="E24" s="663"/>
      <c r="F24" s="663"/>
      <c r="G24" s="663"/>
      <c r="H24" s="663"/>
      <c r="I24" s="663"/>
      <c r="J24" s="663"/>
      <c r="K24" s="663"/>
      <c r="L24" s="663"/>
      <c r="M24" s="663"/>
      <c r="N24" s="663"/>
      <c r="O24" s="663"/>
      <c r="P24" s="663"/>
    </row>
    <row r="25" spans="1:16" customFormat="1" ht="90.95" customHeight="1">
      <c r="A25" s="663"/>
      <c r="B25" s="663"/>
      <c r="C25" s="663"/>
      <c r="D25" s="663"/>
      <c r="E25" s="663"/>
      <c r="F25" s="663"/>
      <c r="G25" s="663"/>
      <c r="H25" s="663"/>
      <c r="I25" s="663"/>
      <c r="J25" s="663"/>
      <c r="K25" s="663"/>
      <c r="L25" s="663"/>
      <c r="M25" s="663"/>
      <c r="N25" s="663"/>
      <c r="O25" s="663"/>
      <c r="P25" s="663"/>
    </row>
    <row r="26" spans="1:16" customFormat="1" ht="12.75" customHeight="1">
      <c r="B26" s="137"/>
      <c r="K26" s="228"/>
      <c r="L26" s="228"/>
    </row>
    <row r="27" spans="1:16" customFormat="1" ht="12.75" customHeight="1">
      <c r="B27" s="137"/>
      <c r="K27" s="228"/>
      <c r="L27" s="228"/>
    </row>
    <row r="28" spans="1:16" s="114" customFormat="1">
      <c r="B28" s="114" t="s">
        <v>8</v>
      </c>
      <c r="K28" s="227"/>
      <c r="L28" s="448" t="str">
        <f>Koptame!B41</f>
        <v>Pārbaudīja:</v>
      </c>
      <c r="M28" s="142"/>
      <c r="N28" s="142"/>
      <c r="O28" s="142"/>
      <c r="P28" s="142"/>
    </row>
    <row r="29" spans="1:16" s="114" customFormat="1" ht="14.25" customHeight="1">
      <c r="C29" s="134">
        <f>Koptame!C36</f>
        <v>0</v>
      </c>
      <c r="K29" s="227"/>
      <c r="L29" s="449"/>
      <c r="M29" s="660">
        <f>Koptame!C42</f>
        <v>0</v>
      </c>
      <c r="N29" s="660"/>
      <c r="O29" s="142"/>
      <c r="P29" s="142"/>
    </row>
    <row r="30" spans="1:16" s="114" customFormat="1">
      <c r="C30" s="133">
        <f>Koptame!C37</f>
        <v>0</v>
      </c>
      <c r="K30" s="227"/>
      <c r="L30" s="450"/>
      <c r="M30" s="661">
        <f>Koptame!C43</f>
        <v>0</v>
      </c>
      <c r="N30" s="661"/>
      <c r="O30" s="142"/>
      <c r="P30" s="142"/>
    </row>
    <row r="31" spans="1:16" s="114" customFormat="1" collapsed="1">
      <c r="B31" s="135"/>
      <c r="F31" s="135"/>
      <c r="G31" s="135"/>
      <c r="K31" s="227"/>
      <c r="L31" s="227"/>
    </row>
  </sheetData>
  <autoFilter ref="G1:G31" xr:uid="{00000000-0009-0000-0000-000002000000}"/>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topLeftCell="A2" zoomScale="110" zoomScaleNormal="100" zoomScaleSheetLayoutView="110" workbookViewId="0">
      <selection activeCell="C28" sqref="C28:K2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kops1!B22</f>
        <v>1,2</v>
      </c>
      <c r="I1" s="53"/>
    </row>
    <row r="2" spans="1:16" s="24" customFormat="1" ht="15">
      <c r="A2" s="671" t="str">
        <f>C13</f>
        <v>Pamati</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3.95" customHeight="1">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804</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37">
        <v>5387.12</v>
      </c>
      <c r="F15" s="161"/>
      <c r="G15" s="161"/>
      <c r="H15" s="214"/>
      <c r="I15" s="161"/>
      <c r="J15" s="161"/>
      <c r="K15" s="96"/>
      <c r="L15" s="50"/>
      <c r="M15" s="96"/>
      <c r="N15" s="96"/>
      <c r="O15" s="96"/>
      <c r="P15" s="97"/>
    </row>
    <row r="16" spans="1:16" s="56" customFormat="1" ht="38.25">
      <c r="A16" s="234">
        <v>2</v>
      </c>
      <c r="B16" s="238"/>
      <c r="C16" s="271" t="s">
        <v>803</v>
      </c>
      <c r="D16" s="260" t="s">
        <v>586</v>
      </c>
      <c r="E16" s="237">
        <v>65.48</v>
      </c>
      <c r="F16" s="161"/>
      <c r="G16" s="161"/>
      <c r="H16" s="214"/>
      <c r="I16" s="161"/>
      <c r="J16" s="161"/>
      <c r="K16" s="96"/>
      <c r="L16" s="50"/>
      <c r="M16" s="96"/>
      <c r="N16" s="96"/>
      <c r="O16" s="96"/>
      <c r="P16" s="97"/>
    </row>
    <row r="17" spans="1:16" s="56" customFormat="1" ht="25.5">
      <c r="A17" s="234">
        <v>3</v>
      </c>
      <c r="B17" s="238"/>
      <c r="C17" s="272" t="s">
        <v>802</v>
      </c>
      <c r="D17" s="260" t="s">
        <v>586</v>
      </c>
      <c r="E17" s="237">
        <v>286.02</v>
      </c>
      <c r="F17" s="161"/>
      <c r="G17" s="161"/>
      <c r="H17" s="214"/>
      <c r="I17" s="161"/>
      <c r="J17" s="161"/>
      <c r="K17" s="96"/>
      <c r="L17" s="50"/>
      <c r="M17" s="96"/>
      <c r="N17" s="96"/>
      <c r="O17" s="96"/>
      <c r="P17" s="97"/>
    </row>
    <row r="18" spans="1:16" s="56" customFormat="1" ht="38.25">
      <c r="A18" s="234">
        <v>4</v>
      </c>
      <c r="B18" s="238"/>
      <c r="C18" s="270" t="s">
        <v>798</v>
      </c>
      <c r="D18" s="260" t="s">
        <v>799</v>
      </c>
      <c r="E18" s="237">
        <v>82.935000000000002</v>
      </c>
      <c r="F18" s="161"/>
      <c r="G18" s="161"/>
      <c r="H18" s="214"/>
      <c r="I18" s="214"/>
      <c r="J18" s="214"/>
      <c r="K18" s="96"/>
      <c r="L18" s="50"/>
      <c r="M18" s="96"/>
      <c r="N18" s="96"/>
      <c r="O18" s="96"/>
      <c r="P18" s="97"/>
    </row>
    <row r="19" spans="1:16" s="56" customFormat="1" ht="38.25">
      <c r="A19" s="234">
        <v>5</v>
      </c>
      <c r="B19" s="238"/>
      <c r="C19" s="271" t="s">
        <v>801</v>
      </c>
      <c r="D19" s="260" t="s">
        <v>586</v>
      </c>
      <c r="E19" s="237">
        <v>672.35</v>
      </c>
      <c r="F19" s="161"/>
      <c r="G19" s="620"/>
      <c r="H19" s="214"/>
      <c r="I19" s="161"/>
      <c r="J19" s="161"/>
      <c r="K19" s="96"/>
      <c r="L19" s="50"/>
      <c r="M19" s="96"/>
      <c r="N19" s="96"/>
      <c r="O19" s="96"/>
      <c r="P19" s="97"/>
    </row>
    <row r="20" spans="1:16" s="56" customFormat="1" ht="38.25">
      <c r="A20" s="261">
        <v>6</v>
      </c>
      <c r="B20" s="264"/>
      <c r="C20" s="265" t="s">
        <v>1391</v>
      </c>
      <c r="D20" s="260" t="s">
        <v>586</v>
      </c>
      <c r="E20" s="237">
        <v>5.39</v>
      </c>
      <c r="F20" s="161"/>
      <c r="G20" s="161"/>
      <c r="H20" s="214"/>
      <c r="I20" s="215"/>
      <c r="J20" s="216"/>
      <c r="K20" s="96"/>
      <c r="L20" s="50"/>
      <c r="M20" s="96"/>
      <c r="N20" s="96"/>
      <c r="O20" s="96"/>
      <c r="P20" s="97"/>
    </row>
    <row r="21" spans="1:16" s="56" customFormat="1" ht="25.5">
      <c r="A21" s="261">
        <v>6</v>
      </c>
      <c r="B21" s="264"/>
      <c r="C21" s="265" t="s">
        <v>807</v>
      </c>
      <c r="D21" s="260" t="s">
        <v>586</v>
      </c>
      <c r="E21" s="237">
        <v>0.49</v>
      </c>
      <c r="F21" s="161"/>
      <c r="G21" s="161"/>
      <c r="H21" s="214"/>
      <c r="I21" s="215"/>
      <c r="J21" s="216"/>
      <c r="K21" s="96"/>
      <c r="L21" s="50"/>
      <c r="M21" s="96"/>
      <c r="N21" s="96"/>
      <c r="O21" s="96"/>
      <c r="P21" s="97"/>
    </row>
    <row r="22" spans="1:16" s="56" customFormat="1" ht="38.25">
      <c r="A22" s="234">
        <v>7</v>
      </c>
      <c r="B22" s="238"/>
      <c r="C22" s="271" t="s">
        <v>1260</v>
      </c>
      <c r="D22" s="260" t="s">
        <v>799</v>
      </c>
      <c r="E22" s="237">
        <v>16.809000000000001</v>
      </c>
      <c r="F22" s="161"/>
      <c r="G22" s="161"/>
      <c r="H22" s="214"/>
      <c r="I22" s="214"/>
      <c r="J22" s="214"/>
      <c r="K22" s="96"/>
      <c r="L22" s="50"/>
      <c r="M22" s="96"/>
      <c r="N22" s="96"/>
      <c r="O22" s="96"/>
      <c r="P22" s="97"/>
    </row>
    <row r="23" spans="1:16" s="56" customFormat="1">
      <c r="A23" s="234">
        <v>8</v>
      </c>
      <c r="B23" s="238"/>
      <c r="C23" s="271" t="s">
        <v>1261</v>
      </c>
      <c r="D23" s="260" t="s">
        <v>140</v>
      </c>
      <c r="E23" s="237">
        <v>8</v>
      </c>
      <c r="F23" s="161"/>
      <c r="G23" s="161"/>
      <c r="H23" s="214"/>
      <c r="I23" s="161"/>
      <c r="J23" s="161"/>
      <c r="K23" s="96"/>
      <c r="L23" s="50"/>
      <c r="M23" s="96"/>
      <c r="N23" s="96"/>
      <c r="O23" s="96"/>
      <c r="P23" s="97"/>
    </row>
    <row r="24" spans="1:16" s="56" customFormat="1">
      <c r="A24" s="234">
        <v>9</v>
      </c>
      <c r="B24" s="238"/>
      <c r="C24" s="271" t="s">
        <v>1261</v>
      </c>
      <c r="D24" s="260" t="s">
        <v>140</v>
      </c>
      <c r="E24" s="237">
        <v>12</v>
      </c>
      <c r="F24" s="161"/>
      <c r="G24" s="161"/>
      <c r="H24" s="214"/>
      <c r="I24" s="161"/>
      <c r="J24" s="161"/>
      <c r="K24" s="96"/>
      <c r="L24" s="50"/>
      <c r="M24" s="96"/>
      <c r="N24" s="96"/>
      <c r="O24" s="96"/>
      <c r="P24" s="97"/>
    </row>
    <row r="25" spans="1:16" s="56" customFormat="1">
      <c r="A25" s="234">
        <v>10</v>
      </c>
      <c r="B25" s="238"/>
      <c r="C25" s="271" t="s">
        <v>1262</v>
      </c>
      <c r="D25" s="260" t="s">
        <v>140</v>
      </c>
      <c r="E25" s="237">
        <v>8</v>
      </c>
      <c r="F25" s="161"/>
      <c r="G25" s="161"/>
      <c r="H25" s="214"/>
      <c r="I25" s="161"/>
      <c r="J25" s="161"/>
      <c r="K25" s="96"/>
      <c r="L25" s="50"/>
      <c r="M25" s="96"/>
      <c r="N25" s="96"/>
      <c r="O25" s="96"/>
      <c r="P25" s="97"/>
    </row>
    <row r="26" spans="1:16" s="56" customFormat="1" ht="25.5">
      <c r="A26" s="234">
        <v>11</v>
      </c>
      <c r="B26" s="238"/>
      <c r="C26" s="271" t="s">
        <v>1392</v>
      </c>
      <c r="D26" s="260"/>
      <c r="E26" s="237">
        <v>5</v>
      </c>
      <c r="F26" s="161"/>
      <c r="G26" s="161"/>
      <c r="H26" s="214"/>
      <c r="I26" s="161"/>
      <c r="J26" s="161"/>
      <c r="K26" s="96"/>
      <c r="L26" s="50"/>
      <c r="M26" s="96"/>
      <c r="N26" s="96"/>
      <c r="O26" s="96"/>
      <c r="P26" s="97"/>
    </row>
    <row r="27" spans="1:16" s="56" customFormat="1" ht="15">
      <c r="A27" s="145"/>
      <c r="B27" s="146"/>
      <c r="C27" s="147"/>
      <c r="D27" s="148"/>
      <c r="E27" s="149"/>
      <c r="F27" s="59"/>
      <c r="G27" s="59"/>
      <c r="H27" s="58"/>
      <c r="I27" s="58"/>
      <c r="J27" s="58"/>
      <c r="K27" s="150"/>
      <c r="L27" s="151"/>
      <c r="M27" s="150"/>
      <c r="N27" s="150"/>
      <c r="O27" s="150"/>
      <c r="P27" s="152"/>
    </row>
    <row r="28" spans="1:16" ht="15.4" customHeight="1">
      <c r="A28" s="41"/>
      <c r="B28" s="41"/>
      <c r="C28" s="676" t="s">
        <v>97</v>
      </c>
      <c r="D28" s="677"/>
      <c r="E28" s="677"/>
      <c r="F28" s="677"/>
      <c r="G28" s="677"/>
      <c r="H28" s="677"/>
      <c r="I28" s="677"/>
      <c r="J28" s="677"/>
      <c r="K28" s="677"/>
      <c r="L28" s="42"/>
      <c r="M28" s="42"/>
      <c r="N28" s="42"/>
      <c r="O28" s="42"/>
      <c r="P28" s="42"/>
    </row>
    <row r="29" spans="1:16" s="114" customFormat="1">
      <c r="I29" s="135"/>
    </row>
    <row r="30" spans="1:16" customFormat="1" ht="12.75" customHeight="1">
      <c r="B30" s="136" t="str">
        <f>'1,1'!C23</f>
        <v>Piezīmes:</v>
      </c>
    </row>
    <row r="31" spans="1:16" customFormat="1" ht="45" customHeight="1">
      <c r="A31"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663"/>
      <c r="C31" s="663"/>
      <c r="D31" s="663"/>
      <c r="E31" s="663"/>
      <c r="F31" s="663"/>
      <c r="G31" s="663"/>
      <c r="H31" s="663"/>
      <c r="I31" s="663"/>
      <c r="J31" s="663"/>
      <c r="K31" s="663"/>
      <c r="L31" s="663"/>
      <c r="M31" s="663"/>
      <c r="N31" s="663"/>
      <c r="O31" s="663"/>
      <c r="P31" s="663"/>
    </row>
    <row r="32" spans="1:16" customFormat="1" ht="79.5" customHeight="1">
      <c r="A32" s="663"/>
      <c r="B32" s="663"/>
      <c r="C32" s="663"/>
      <c r="D32" s="663"/>
      <c r="E32" s="663"/>
      <c r="F32" s="663"/>
      <c r="G32" s="663"/>
      <c r="H32" s="663"/>
      <c r="I32" s="663"/>
      <c r="J32" s="663"/>
      <c r="K32" s="663"/>
      <c r="L32" s="663"/>
      <c r="M32" s="663"/>
      <c r="N32" s="663"/>
      <c r="O32" s="663"/>
      <c r="P32" s="663"/>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660">
        <f>Koptame!C42</f>
        <v>0</v>
      </c>
      <c r="N36" s="660"/>
      <c r="O36" s="142"/>
      <c r="P36" s="142"/>
    </row>
    <row r="37" spans="2:16" s="114" customFormat="1">
      <c r="C37" s="133">
        <f>Koptame!C37</f>
        <v>0</v>
      </c>
      <c r="L37" s="133"/>
      <c r="M37" s="661">
        <f>Koptame!C43</f>
        <v>0</v>
      </c>
      <c r="N37" s="661"/>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P176"/>
  <sheetViews>
    <sheetView showZeros="0" view="pageBreakPreview" zoomScale="130" zoomScaleNormal="100" zoomScaleSheetLayoutView="130" workbookViewId="0">
      <selection activeCell="F145" sqref="F145"/>
    </sheetView>
  </sheetViews>
  <sheetFormatPr defaultColWidth="9.140625" defaultRowHeight="14.25"/>
  <cols>
    <col min="1" max="1" width="9" style="19" customWidth="1"/>
    <col min="2" max="2" width="10.7109375" style="19" customWidth="1"/>
    <col min="3" max="3" width="40.28515625" style="19" customWidth="1"/>
    <col min="4" max="4" width="8.140625" style="19" customWidth="1"/>
    <col min="5" max="8" width="9.140625" style="19"/>
    <col min="9" max="9" width="9.140625" style="56"/>
    <col min="10" max="11" width="9.140625" style="19"/>
    <col min="12" max="12" width="13.2851562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kops1!$B$23</f>
        <v>1,3</v>
      </c>
      <c r="I1" s="53"/>
    </row>
    <row r="2" spans="1:16" s="24" customFormat="1" ht="15">
      <c r="A2" s="671" t="str">
        <f>C13</f>
        <v>Sienas</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3.95" customHeight="1">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942</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8.25">
      <c r="A15" s="261">
        <v>1</v>
      </c>
      <c r="B15" s="264"/>
      <c r="C15" s="265" t="s">
        <v>1393</v>
      </c>
      <c r="D15" s="260" t="s">
        <v>586</v>
      </c>
      <c r="E15" s="237">
        <f>386.43+227.84+205.31</f>
        <v>819.57999999999993</v>
      </c>
      <c r="F15" s="161"/>
      <c r="G15" s="161"/>
      <c r="H15" s="214"/>
      <c r="I15" s="215"/>
      <c r="J15" s="216"/>
      <c r="K15" s="96"/>
      <c r="L15" s="50"/>
      <c r="M15" s="96"/>
      <c r="N15" s="96"/>
      <c r="O15" s="96"/>
      <c r="P15" s="97"/>
    </row>
    <row r="16" spans="1:16" s="56" customFormat="1" ht="38.25">
      <c r="A16" s="261">
        <v>2</v>
      </c>
      <c r="B16" s="264"/>
      <c r="C16" s="265" t="s">
        <v>1394</v>
      </c>
      <c r="D16" s="260" t="s">
        <v>586</v>
      </c>
      <c r="E16" s="237">
        <f>33.9+67.49</f>
        <v>101.38999999999999</v>
      </c>
      <c r="F16" s="161"/>
      <c r="G16" s="161"/>
      <c r="H16" s="214"/>
      <c r="I16" s="215"/>
      <c r="J16" s="216"/>
      <c r="K16" s="96"/>
      <c r="L16" s="50"/>
      <c r="M16" s="96"/>
      <c r="N16" s="96"/>
      <c r="O16" s="96"/>
      <c r="P16" s="97"/>
    </row>
    <row r="17" spans="1:16" s="56" customFormat="1" ht="38.25">
      <c r="A17" s="261">
        <v>3</v>
      </c>
      <c r="B17" s="264"/>
      <c r="C17" s="265" t="s">
        <v>1391</v>
      </c>
      <c r="D17" s="260" t="s">
        <v>586</v>
      </c>
      <c r="E17" s="237">
        <f>74.44+60.22</f>
        <v>134.66</v>
      </c>
      <c r="F17" s="161"/>
      <c r="G17" s="161"/>
      <c r="H17" s="214"/>
      <c r="I17" s="215"/>
      <c r="J17" s="216"/>
      <c r="K17" s="96"/>
      <c r="L17" s="50"/>
      <c r="M17" s="96"/>
      <c r="N17" s="96"/>
      <c r="O17" s="96"/>
      <c r="P17" s="97"/>
    </row>
    <row r="18" spans="1:16" s="56" customFormat="1" ht="38.25">
      <c r="A18" s="261">
        <v>4</v>
      </c>
      <c r="B18" s="264"/>
      <c r="C18" s="265" t="s">
        <v>808</v>
      </c>
      <c r="D18" s="260" t="s">
        <v>586</v>
      </c>
      <c r="E18" s="237">
        <v>7.67</v>
      </c>
      <c r="F18" s="161"/>
      <c r="G18" s="161"/>
      <c r="H18" s="214"/>
      <c r="I18" s="215"/>
      <c r="J18" s="216"/>
      <c r="K18" s="96"/>
      <c r="L18" s="50"/>
      <c r="M18" s="96"/>
      <c r="N18" s="96"/>
      <c r="O18" s="96"/>
      <c r="P18" s="97"/>
    </row>
    <row r="19" spans="1:16" s="56" customFormat="1" ht="15">
      <c r="A19" s="234">
        <v>0</v>
      </c>
      <c r="B19" s="238"/>
      <c r="C19" s="267" t="s">
        <v>924</v>
      </c>
      <c r="D19" s="236"/>
      <c r="E19" s="268"/>
      <c r="F19" s="161"/>
      <c r="G19" s="161"/>
      <c r="H19" s="214"/>
      <c r="I19" s="165"/>
      <c r="J19" s="165"/>
      <c r="K19" s="96"/>
      <c r="L19" s="50"/>
      <c r="M19" s="96"/>
      <c r="N19" s="96"/>
      <c r="O19" s="96"/>
      <c r="P19" s="97"/>
    </row>
    <row r="20" spans="1:16" s="56" customFormat="1" ht="15">
      <c r="A20" s="234">
        <v>5</v>
      </c>
      <c r="B20" s="238"/>
      <c r="C20" s="239" t="s">
        <v>909</v>
      </c>
      <c r="D20" s="278" t="s">
        <v>140</v>
      </c>
      <c r="E20" s="608" t="s">
        <v>614</v>
      </c>
      <c r="F20" s="161"/>
      <c r="G20" s="161"/>
      <c r="H20" s="214"/>
      <c r="I20" s="178"/>
      <c r="J20" s="178"/>
      <c r="K20" s="96"/>
      <c r="L20" s="50"/>
      <c r="M20" s="96"/>
      <c r="N20" s="96"/>
      <c r="O20" s="96"/>
      <c r="P20" s="97"/>
    </row>
    <row r="21" spans="1:16" s="56" customFormat="1" ht="15">
      <c r="A21" s="234">
        <v>6</v>
      </c>
      <c r="B21" s="238"/>
      <c r="C21" s="239" t="s">
        <v>910</v>
      </c>
      <c r="D21" s="278" t="s">
        <v>140</v>
      </c>
      <c r="E21" s="608" t="s">
        <v>609</v>
      </c>
      <c r="F21" s="161"/>
      <c r="G21" s="161"/>
      <c r="H21" s="214"/>
      <c r="I21" s="178"/>
      <c r="J21" s="178"/>
      <c r="K21" s="96"/>
      <c r="L21" s="50"/>
      <c r="M21" s="96"/>
      <c r="N21" s="96"/>
      <c r="O21" s="96"/>
      <c r="P21" s="97"/>
    </row>
    <row r="22" spans="1:16" s="56" customFormat="1" ht="15">
      <c r="A22" s="234">
        <v>7</v>
      </c>
      <c r="B22" s="238"/>
      <c r="C22" s="239" t="s">
        <v>911</v>
      </c>
      <c r="D22" s="278" t="s">
        <v>140</v>
      </c>
      <c r="E22" s="608" t="s">
        <v>609</v>
      </c>
      <c r="F22" s="161"/>
      <c r="G22" s="161"/>
      <c r="H22" s="214"/>
      <c r="I22" s="178"/>
      <c r="J22" s="178"/>
      <c r="K22" s="96"/>
      <c r="L22" s="50"/>
      <c r="M22" s="96"/>
      <c r="N22" s="96"/>
      <c r="O22" s="96"/>
      <c r="P22" s="97"/>
    </row>
    <row r="23" spans="1:16" s="56" customFormat="1" ht="15">
      <c r="A23" s="234">
        <v>8</v>
      </c>
      <c r="B23" s="238"/>
      <c r="C23" s="239" t="s">
        <v>910</v>
      </c>
      <c r="D23" s="278" t="s">
        <v>140</v>
      </c>
      <c r="E23" s="608">
        <v>7</v>
      </c>
      <c r="F23" s="161"/>
      <c r="G23" s="161"/>
      <c r="H23" s="214"/>
      <c r="I23" s="178"/>
      <c r="J23" s="178"/>
      <c r="K23" s="96"/>
      <c r="L23" s="50"/>
      <c r="M23" s="96"/>
      <c r="N23" s="96"/>
      <c r="O23" s="96"/>
      <c r="P23" s="97"/>
    </row>
    <row r="24" spans="1:16" s="56" customFormat="1" ht="15">
      <c r="A24" s="234">
        <v>9</v>
      </c>
      <c r="B24" s="238"/>
      <c r="C24" s="239" t="s">
        <v>910</v>
      </c>
      <c r="D24" s="278" t="s">
        <v>140</v>
      </c>
      <c r="E24" s="608">
        <v>2</v>
      </c>
      <c r="F24" s="161"/>
      <c r="G24" s="161"/>
      <c r="H24" s="214"/>
      <c r="I24" s="178"/>
      <c r="J24" s="178"/>
      <c r="K24" s="96"/>
      <c r="L24" s="50"/>
      <c r="M24" s="96"/>
      <c r="N24" s="96"/>
      <c r="O24" s="96"/>
      <c r="P24" s="97"/>
    </row>
    <row r="25" spans="1:16" s="56" customFormat="1" ht="15">
      <c r="A25" s="234">
        <v>10</v>
      </c>
      <c r="B25" s="238"/>
      <c r="C25" s="239" t="s">
        <v>910</v>
      </c>
      <c r="D25" s="278" t="s">
        <v>140</v>
      </c>
      <c r="E25" s="608">
        <v>2</v>
      </c>
      <c r="F25" s="161"/>
      <c r="G25" s="161"/>
      <c r="H25" s="214"/>
      <c r="I25" s="178"/>
      <c r="J25" s="178"/>
      <c r="K25" s="96"/>
      <c r="L25" s="50"/>
      <c r="M25" s="96"/>
      <c r="N25" s="96"/>
      <c r="O25" s="96"/>
      <c r="P25" s="97"/>
    </row>
    <row r="26" spans="1:16" s="56" customFormat="1" ht="15">
      <c r="A26" s="234">
        <v>11</v>
      </c>
      <c r="B26" s="238"/>
      <c r="C26" s="239" t="s">
        <v>912</v>
      </c>
      <c r="D26" s="278" t="s">
        <v>140</v>
      </c>
      <c r="E26" s="608">
        <v>2</v>
      </c>
      <c r="F26" s="161"/>
      <c r="G26" s="161"/>
      <c r="H26" s="214"/>
      <c r="I26" s="178"/>
      <c r="J26" s="178"/>
      <c r="K26" s="96"/>
      <c r="L26" s="50"/>
      <c r="M26" s="96"/>
      <c r="N26" s="96"/>
      <c r="O26" s="96"/>
      <c r="P26" s="97"/>
    </row>
    <row r="27" spans="1:16" s="56" customFormat="1" ht="15">
      <c r="A27" s="234">
        <v>12</v>
      </c>
      <c r="B27" s="238"/>
      <c r="C27" s="239" t="s">
        <v>912</v>
      </c>
      <c r="D27" s="278" t="s">
        <v>140</v>
      </c>
      <c r="E27" s="608">
        <v>1</v>
      </c>
      <c r="F27" s="161"/>
      <c r="G27" s="161"/>
      <c r="H27" s="214"/>
      <c r="I27" s="178"/>
      <c r="J27" s="178"/>
      <c r="K27" s="96"/>
      <c r="L27" s="50"/>
      <c r="M27" s="96"/>
      <c r="N27" s="96"/>
      <c r="O27" s="96"/>
      <c r="P27" s="97"/>
    </row>
    <row r="28" spans="1:16" s="56" customFormat="1" ht="15">
      <c r="A28" s="234">
        <v>13</v>
      </c>
      <c r="B28" s="238"/>
      <c r="C28" s="239" t="s">
        <v>912</v>
      </c>
      <c r="D28" s="278" t="s">
        <v>140</v>
      </c>
      <c r="E28" s="608">
        <v>13</v>
      </c>
      <c r="F28" s="161"/>
      <c r="G28" s="161"/>
      <c r="H28" s="214"/>
      <c r="I28" s="178"/>
      <c r="J28" s="178"/>
      <c r="K28" s="96"/>
      <c r="L28" s="50"/>
      <c r="M28" s="96"/>
      <c r="N28" s="96"/>
      <c r="O28" s="96"/>
      <c r="P28" s="97"/>
    </row>
    <row r="29" spans="1:16" s="56" customFormat="1" ht="15">
      <c r="A29" s="234">
        <v>14</v>
      </c>
      <c r="B29" s="238"/>
      <c r="C29" s="239" t="s">
        <v>913</v>
      </c>
      <c r="D29" s="278" t="s">
        <v>140</v>
      </c>
      <c r="E29" s="608">
        <v>7</v>
      </c>
      <c r="F29" s="161"/>
      <c r="G29" s="161"/>
      <c r="H29" s="214"/>
      <c r="I29" s="178"/>
      <c r="J29" s="178"/>
      <c r="K29" s="96"/>
      <c r="L29" s="50"/>
      <c r="M29" s="96"/>
      <c r="N29" s="96"/>
      <c r="O29" s="96"/>
      <c r="P29" s="97"/>
    </row>
    <row r="30" spans="1:16" s="56" customFormat="1" ht="15">
      <c r="A30" s="234">
        <v>15</v>
      </c>
      <c r="B30" s="238"/>
      <c r="C30" s="239" t="s">
        <v>914</v>
      </c>
      <c r="D30" s="278" t="s">
        <v>140</v>
      </c>
      <c r="E30" s="608">
        <v>19</v>
      </c>
      <c r="F30" s="161"/>
      <c r="G30" s="161"/>
      <c r="H30" s="214"/>
      <c r="I30" s="178"/>
      <c r="J30" s="178"/>
      <c r="K30" s="96"/>
      <c r="L30" s="50"/>
      <c r="M30" s="96"/>
      <c r="N30" s="96"/>
      <c r="O30" s="96"/>
      <c r="P30" s="97"/>
    </row>
    <row r="31" spans="1:16" s="56" customFormat="1" ht="15">
      <c r="A31" s="234">
        <v>16</v>
      </c>
      <c r="B31" s="238"/>
      <c r="C31" s="239" t="s">
        <v>914</v>
      </c>
      <c r="D31" s="278" t="s">
        <v>140</v>
      </c>
      <c r="E31" s="608">
        <v>14</v>
      </c>
      <c r="F31" s="161"/>
      <c r="G31" s="161"/>
      <c r="H31" s="214"/>
      <c r="I31" s="178"/>
      <c r="J31" s="178"/>
      <c r="K31" s="96"/>
      <c r="L31" s="50"/>
      <c r="M31" s="96"/>
      <c r="N31" s="96"/>
      <c r="O31" s="96"/>
      <c r="P31" s="97"/>
    </row>
    <row r="32" spans="1:16" s="56" customFormat="1" ht="15">
      <c r="A32" s="234">
        <v>17</v>
      </c>
      <c r="B32" s="238"/>
      <c r="C32" s="239" t="s">
        <v>915</v>
      </c>
      <c r="D32" s="278" t="s">
        <v>140</v>
      </c>
      <c r="E32" s="608">
        <v>3</v>
      </c>
      <c r="F32" s="161"/>
      <c r="G32" s="161"/>
      <c r="H32" s="214"/>
      <c r="I32" s="178"/>
      <c r="J32" s="178"/>
      <c r="K32" s="96"/>
      <c r="L32" s="50"/>
      <c r="M32" s="96"/>
      <c r="N32" s="96"/>
      <c r="O32" s="96"/>
      <c r="P32" s="97"/>
    </row>
    <row r="33" spans="1:16" s="56" customFormat="1" ht="15">
      <c r="A33" s="234">
        <v>18</v>
      </c>
      <c r="B33" s="238"/>
      <c r="C33" s="239" t="s">
        <v>915</v>
      </c>
      <c r="D33" s="278" t="s">
        <v>140</v>
      </c>
      <c r="E33" s="608">
        <v>4</v>
      </c>
      <c r="F33" s="161"/>
      <c r="G33" s="161"/>
      <c r="H33" s="214"/>
      <c r="I33" s="178"/>
      <c r="J33" s="178"/>
      <c r="K33" s="96"/>
      <c r="L33" s="50"/>
      <c r="M33" s="96"/>
      <c r="N33" s="96"/>
      <c r="O33" s="96"/>
      <c r="P33" s="97"/>
    </row>
    <row r="34" spans="1:16" s="56" customFormat="1" ht="15">
      <c r="A34" s="234">
        <v>19</v>
      </c>
      <c r="B34" s="238"/>
      <c r="C34" s="239" t="s">
        <v>915</v>
      </c>
      <c r="D34" s="278" t="s">
        <v>140</v>
      </c>
      <c r="E34" s="608">
        <v>2</v>
      </c>
      <c r="F34" s="161"/>
      <c r="G34" s="161"/>
      <c r="H34" s="214"/>
      <c r="I34" s="178"/>
      <c r="J34" s="178"/>
      <c r="K34" s="96"/>
      <c r="L34" s="50"/>
      <c r="M34" s="96"/>
      <c r="N34" s="96"/>
      <c r="O34" s="96"/>
      <c r="P34" s="97"/>
    </row>
    <row r="35" spans="1:16" s="56" customFormat="1" ht="15">
      <c r="A35" s="234">
        <v>20</v>
      </c>
      <c r="B35" s="238"/>
      <c r="C35" s="239" t="s">
        <v>915</v>
      </c>
      <c r="D35" s="278" t="s">
        <v>140</v>
      </c>
      <c r="E35" s="608">
        <v>1</v>
      </c>
      <c r="F35" s="161"/>
      <c r="G35" s="161"/>
      <c r="H35" s="214"/>
      <c r="I35" s="178"/>
      <c r="J35" s="178"/>
      <c r="K35" s="96"/>
      <c r="L35" s="50"/>
      <c r="M35" s="96"/>
      <c r="N35" s="96"/>
      <c r="O35" s="96"/>
      <c r="P35" s="97"/>
    </row>
    <row r="36" spans="1:16" s="56" customFormat="1" ht="15">
      <c r="A36" s="234">
        <v>21</v>
      </c>
      <c r="B36" s="238"/>
      <c r="C36" s="239" t="s">
        <v>911</v>
      </c>
      <c r="D36" s="278" t="s">
        <v>140</v>
      </c>
      <c r="E36" s="608">
        <v>2</v>
      </c>
      <c r="F36" s="161"/>
      <c r="G36" s="161"/>
      <c r="H36" s="214"/>
      <c r="I36" s="178"/>
      <c r="J36" s="178"/>
      <c r="K36" s="96"/>
      <c r="L36" s="50"/>
      <c r="M36" s="96"/>
      <c r="N36" s="96"/>
      <c r="O36" s="96"/>
      <c r="P36" s="97"/>
    </row>
    <row r="37" spans="1:16" s="56" customFormat="1" ht="15">
      <c r="A37" s="234">
        <v>22</v>
      </c>
      <c r="B37" s="238"/>
      <c r="C37" s="239" t="s">
        <v>916</v>
      </c>
      <c r="D37" s="278" t="s">
        <v>140</v>
      </c>
      <c r="E37" s="608">
        <v>3</v>
      </c>
      <c r="F37" s="161"/>
      <c r="G37" s="161"/>
      <c r="H37" s="214"/>
      <c r="I37" s="178"/>
      <c r="J37" s="178"/>
      <c r="K37" s="96"/>
      <c r="L37" s="50"/>
      <c r="M37" s="96"/>
      <c r="N37" s="96"/>
      <c r="O37" s="96"/>
      <c r="P37" s="97"/>
    </row>
    <row r="38" spans="1:16" s="56" customFormat="1" ht="15">
      <c r="A38" s="234">
        <v>23</v>
      </c>
      <c r="B38" s="238"/>
      <c r="C38" s="239" t="s">
        <v>916</v>
      </c>
      <c r="D38" s="278" t="s">
        <v>140</v>
      </c>
      <c r="E38" s="608">
        <v>1</v>
      </c>
      <c r="F38" s="161"/>
      <c r="G38" s="161"/>
      <c r="H38" s="214"/>
      <c r="I38" s="178"/>
      <c r="J38" s="178"/>
      <c r="K38" s="96"/>
      <c r="L38" s="50"/>
      <c r="M38" s="96"/>
      <c r="N38" s="96"/>
      <c r="O38" s="96"/>
      <c r="P38" s="97"/>
    </row>
    <row r="39" spans="1:16" s="56" customFormat="1" ht="15">
      <c r="A39" s="234">
        <v>24</v>
      </c>
      <c r="B39" s="238"/>
      <c r="C39" s="239" t="s">
        <v>917</v>
      </c>
      <c r="D39" s="278" t="s">
        <v>140</v>
      </c>
      <c r="E39" s="608">
        <v>4</v>
      </c>
      <c r="F39" s="161"/>
      <c r="G39" s="161"/>
      <c r="H39" s="214"/>
      <c r="I39" s="178"/>
      <c r="J39" s="178"/>
      <c r="K39" s="96"/>
      <c r="L39" s="50"/>
      <c r="M39" s="96"/>
      <c r="N39" s="96"/>
      <c r="O39" s="96"/>
      <c r="P39" s="97"/>
    </row>
    <row r="40" spans="1:16" s="56" customFormat="1" ht="15">
      <c r="A40" s="234">
        <v>25</v>
      </c>
      <c r="B40" s="238"/>
      <c r="C40" s="239" t="s">
        <v>918</v>
      </c>
      <c r="D40" s="278" t="s">
        <v>140</v>
      </c>
      <c r="E40" s="608">
        <v>2</v>
      </c>
      <c r="F40" s="161"/>
      <c r="G40" s="161"/>
      <c r="H40" s="214"/>
      <c r="I40" s="178"/>
      <c r="J40" s="178"/>
      <c r="K40" s="96"/>
      <c r="L40" s="50"/>
      <c r="M40" s="96"/>
      <c r="N40" s="96"/>
      <c r="O40" s="96"/>
      <c r="P40" s="97"/>
    </row>
    <row r="41" spans="1:16" s="56" customFormat="1" ht="15">
      <c r="A41" s="234">
        <v>26</v>
      </c>
      <c r="B41" s="238"/>
      <c r="C41" s="239" t="s">
        <v>915</v>
      </c>
      <c r="D41" s="278" t="s">
        <v>140</v>
      </c>
      <c r="E41" s="608">
        <v>9</v>
      </c>
      <c r="F41" s="161"/>
      <c r="G41" s="161"/>
      <c r="H41" s="214"/>
      <c r="I41" s="178"/>
      <c r="J41" s="178"/>
      <c r="K41" s="96"/>
      <c r="L41" s="50"/>
      <c r="M41" s="96"/>
      <c r="N41" s="96"/>
      <c r="O41" s="96"/>
      <c r="P41" s="97"/>
    </row>
    <row r="42" spans="1:16" s="56" customFormat="1" ht="15">
      <c r="A42" s="234">
        <v>27</v>
      </c>
      <c r="B42" s="238"/>
      <c r="C42" s="239" t="s">
        <v>919</v>
      </c>
      <c r="D42" s="278" t="s">
        <v>140</v>
      </c>
      <c r="E42" s="608">
        <v>8</v>
      </c>
      <c r="F42" s="161"/>
      <c r="G42" s="161"/>
      <c r="H42" s="214"/>
      <c r="I42" s="178"/>
      <c r="J42" s="178"/>
      <c r="K42" s="96"/>
      <c r="L42" s="50"/>
      <c r="M42" s="96"/>
      <c r="N42" s="96"/>
      <c r="O42" s="96"/>
      <c r="P42" s="97"/>
    </row>
    <row r="43" spans="1:16" s="56" customFormat="1" ht="15">
      <c r="A43" s="234">
        <v>28</v>
      </c>
      <c r="B43" s="238"/>
      <c r="C43" s="239" t="s">
        <v>920</v>
      </c>
      <c r="D43" s="278" t="s">
        <v>140</v>
      </c>
      <c r="E43" s="608">
        <v>1</v>
      </c>
      <c r="F43" s="161"/>
      <c r="G43" s="161"/>
      <c r="H43" s="214"/>
      <c r="I43" s="178"/>
      <c r="J43" s="178"/>
      <c r="K43" s="96"/>
      <c r="L43" s="50"/>
      <c r="M43" s="96"/>
      <c r="N43" s="96"/>
      <c r="O43" s="96"/>
      <c r="P43" s="97"/>
    </row>
    <row r="44" spans="1:16" s="56" customFormat="1" ht="15">
      <c r="A44" s="234">
        <v>29</v>
      </c>
      <c r="B44" s="238"/>
      <c r="C44" s="239" t="s">
        <v>920</v>
      </c>
      <c r="D44" s="278" t="s">
        <v>140</v>
      </c>
      <c r="E44" s="608">
        <v>1</v>
      </c>
      <c r="F44" s="161"/>
      <c r="G44" s="161"/>
      <c r="H44" s="214"/>
      <c r="I44" s="178"/>
      <c r="J44" s="178"/>
      <c r="K44" s="96"/>
      <c r="L44" s="50"/>
      <c r="M44" s="96"/>
      <c r="N44" s="96"/>
      <c r="O44" s="96"/>
      <c r="P44" s="97"/>
    </row>
    <row r="45" spans="1:16" s="56" customFormat="1" ht="15">
      <c r="A45" s="234">
        <v>30</v>
      </c>
      <c r="B45" s="238"/>
      <c r="C45" s="239" t="s">
        <v>921</v>
      </c>
      <c r="D45" s="278" t="s">
        <v>140</v>
      </c>
      <c r="E45" s="608">
        <v>1</v>
      </c>
      <c r="F45" s="161"/>
      <c r="G45" s="161"/>
      <c r="H45" s="214"/>
      <c r="I45" s="178"/>
      <c r="J45" s="178"/>
      <c r="K45" s="96"/>
      <c r="L45" s="50"/>
      <c r="M45" s="96"/>
      <c r="N45" s="96"/>
      <c r="O45" s="96"/>
      <c r="P45" s="97"/>
    </row>
    <row r="46" spans="1:16" s="56" customFormat="1" ht="15">
      <c r="A46" s="234">
        <v>31</v>
      </c>
      <c r="B46" s="238"/>
      <c r="C46" s="239" t="s">
        <v>922</v>
      </c>
      <c r="D46" s="278" t="s">
        <v>140</v>
      </c>
      <c r="E46" s="608">
        <v>1</v>
      </c>
      <c r="F46" s="161"/>
      <c r="G46" s="161"/>
      <c r="H46" s="214"/>
      <c r="I46" s="178"/>
      <c r="J46" s="178"/>
      <c r="K46" s="96"/>
      <c r="L46" s="50"/>
      <c r="M46" s="96"/>
      <c r="N46" s="96"/>
      <c r="O46" s="96"/>
      <c r="P46" s="97"/>
    </row>
    <row r="47" spans="1:16" s="56" customFormat="1" ht="15">
      <c r="A47" s="234">
        <v>32</v>
      </c>
      <c r="B47" s="238"/>
      <c r="C47" s="239" t="s">
        <v>923</v>
      </c>
      <c r="D47" s="278" t="s">
        <v>140</v>
      </c>
      <c r="E47" s="608">
        <v>1</v>
      </c>
      <c r="F47" s="161"/>
      <c r="G47" s="161"/>
      <c r="H47" s="214"/>
      <c r="I47" s="178"/>
      <c r="J47" s="178"/>
      <c r="K47" s="96"/>
      <c r="L47" s="50"/>
      <c r="M47" s="96"/>
      <c r="N47" s="96"/>
      <c r="O47" s="96"/>
      <c r="P47" s="97"/>
    </row>
    <row r="48" spans="1:16" s="56" customFormat="1" ht="15">
      <c r="A48" s="234">
        <v>33</v>
      </c>
      <c r="B48" s="238"/>
      <c r="C48" s="239" t="s">
        <v>912</v>
      </c>
      <c r="D48" s="278" t="s">
        <v>140</v>
      </c>
      <c r="E48" s="608">
        <v>11</v>
      </c>
      <c r="F48" s="161"/>
      <c r="G48" s="161"/>
      <c r="H48" s="214"/>
      <c r="I48" s="178"/>
      <c r="J48" s="178"/>
      <c r="K48" s="96"/>
      <c r="L48" s="50"/>
      <c r="M48" s="96"/>
      <c r="N48" s="96"/>
      <c r="O48" s="96"/>
      <c r="P48" s="97"/>
    </row>
    <row r="49" spans="1:16" s="56" customFormat="1" ht="15">
      <c r="A49" s="234">
        <v>34</v>
      </c>
      <c r="B49" s="238"/>
      <c r="C49" s="239" t="s">
        <v>1263</v>
      </c>
      <c r="D49" s="278" t="s">
        <v>140</v>
      </c>
      <c r="E49" s="608">
        <v>1</v>
      </c>
      <c r="F49" s="161"/>
      <c r="G49" s="161"/>
      <c r="H49" s="214"/>
      <c r="I49" s="178"/>
      <c r="J49" s="178"/>
      <c r="K49" s="96"/>
      <c r="L49" s="50"/>
      <c r="M49" s="96"/>
      <c r="N49" s="96"/>
      <c r="O49" s="96"/>
      <c r="P49" s="97"/>
    </row>
    <row r="50" spans="1:16" s="56" customFormat="1" ht="15">
      <c r="A50" s="234">
        <v>35</v>
      </c>
      <c r="B50" s="238"/>
      <c r="C50" s="239" t="s">
        <v>1264</v>
      </c>
      <c r="D50" s="278" t="s">
        <v>140</v>
      </c>
      <c r="E50" s="608">
        <v>3</v>
      </c>
      <c r="F50" s="161"/>
      <c r="G50" s="161"/>
      <c r="H50" s="214"/>
      <c r="I50" s="178"/>
      <c r="J50" s="178"/>
      <c r="K50" s="96"/>
      <c r="L50" s="50"/>
      <c r="M50" s="96"/>
      <c r="N50" s="96"/>
      <c r="O50" s="96"/>
      <c r="P50" s="97"/>
    </row>
    <row r="51" spans="1:16" s="56" customFormat="1" ht="15">
      <c r="A51" s="234">
        <v>36</v>
      </c>
      <c r="B51" s="238"/>
      <c r="C51" s="239" t="s">
        <v>1265</v>
      </c>
      <c r="D51" s="278" t="s">
        <v>140</v>
      </c>
      <c r="E51" s="608">
        <v>2</v>
      </c>
      <c r="F51" s="161"/>
      <c r="G51" s="161"/>
      <c r="H51" s="214"/>
      <c r="I51" s="178"/>
      <c r="J51" s="178"/>
      <c r="K51" s="96"/>
      <c r="L51" s="50"/>
      <c r="M51" s="96"/>
      <c r="N51" s="96"/>
      <c r="O51" s="96"/>
      <c r="P51" s="97"/>
    </row>
    <row r="52" spans="1:16" s="56" customFormat="1" ht="15">
      <c r="A52" s="234">
        <v>0</v>
      </c>
      <c r="B52" s="238"/>
      <c r="C52" s="267" t="s">
        <v>925</v>
      </c>
      <c r="D52" s="236"/>
      <c r="E52" s="268"/>
      <c r="F52" s="161"/>
      <c r="G52" s="161"/>
      <c r="H52" s="214"/>
      <c r="I52" s="165"/>
      <c r="J52" s="165"/>
      <c r="K52" s="96"/>
      <c r="L52" s="50"/>
      <c r="M52" s="96"/>
      <c r="N52" s="96"/>
      <c r="O52" s="96"/>
      <c r="P52" s="97"/>
    </row>
    <row r="53" spans="1:16" s="56" customFormat="1" ht="15">
      <c r="A53" s="234">
        <v>37</v>
      </c>
      <c r="B53" s="238"/>
      <c r="C53" s="239" t="s">
        <v>909</v>
      </c>
      <c r="D53" s="278" t="s">
        <v>140</v>
      </c>
      <c r="E53" s="608">
        <v>1</v>
      </c>
      <c r="F53" s="161"/>
      <c r="G53" s="161"/>
      <c r="H53" s="214"/>
      <c r="I53" s="178"/>
      <c r="J53" s="178"/>
      <c r="K53" s="96"/>
      <c r="L53" s="50"/>
      <c r="M53" s="96"/>
      <c r="N53" s="96"/>
      <c r="O53" s="96"/>
      <c r="P53" s="97"/>
    </row>
    <row r="54" spans="1:16" s="56" customFormat="1" ht="15">
      <c r="A54" s="234">
        <v>38</v>
      </c>
      <c r="B54" s="238"/>
      <c r="C54" s="239" t="s">
        <v>916</v>
      </c>
      <c r="D54" s="278" t="s">
        <v>140</v>
      </c>
      <c r="E54" s="608">
        <v>1</v>
      </c>
      <c r="F54" s="161"/>
      <c r="G54" s="161"/>
      <c r="H54" s="214"/>
      <c r="I54" s="178"/>
      <c r="J54" s="178"/>
      <c r="K54" s="96"/>
      <c r="L54" s="50"/>
      <c r="M54" s="96"/>
      <c r="N54" s="96"/>
      <c r="O54" s="96"/>
      <c r="P54" s="97"/>
    </row>
    <row r="55" spans="1:16" s="56" customFormat="1" ht="15">
      <c r="A55" s="234">
        <v>39</v>
      </c>
      <c r="B55" s="238"/>
      <c r="C55" s="239" t="s">
        <v>912</v>
      </c>
      <c r="D55" s="278" t="s">
        <v>140</v>
      </c>
      <c r="E55" s="608">
        <v>1</v>
      </c>
      <c r="F55" s="161"/>
      <c r="G55" s="161"/>
      <c r="H55" s="214"/>
      <c r="I55" s="178"/>
      <c r="J55" s="178"/>
      <c r="K55" s="96"/>
      <c r="L55" s="50"/>
      <c r="M55" s="96"/>
      <c r="N55" s="96"/>
      <c r="O55" s="96"/>
      <c r="P55" s="97"/>
    </row>
    <row r="56" spans="1:16" s="56" customFormat="1" ht="15">
      <c r="A56" s="234">
        <v>40</v>
      </c>
      <c r="B56" s="238"/>
      <c r="C56" s="239" t="s">
        <v>912</v>
      </c>
      <c r="D56" s="278" t="s">
        <v>140</v>
      </c>
      <c r="E56" s="608">
        <v>1</v>
      </c>
      <c r="F56" s="161"/>
      <c r="G56" s="161"/>
      <c r="H56" s="214"/>
      <c r="I56" s="178"/>
      <c r="J56" s="178"/>
      <c r="K56" s="96"/>
      <c r="L56" s="50"/>
      <c r="M56" s="96"/>
      <c r="N56" s="96"/>
      <c r="O56" s="96"/>
      <c r="P56" s="97"/>
    </row>
    <row r="57" spans="1:16" s="56" customFormat="1" ht="15">
      <c r="A57" s="234">
        <v>41</v>
      </c>
      <c r="B57" s="238"/>
      <c r="C57" s="239" t="s">
        <v>914</v>
      </c>
      <c r="D57" s="278" t="s">
        <v>140</v>
      </c>
      <c r="E57" s="608">
        <v>16</v>
      </c>
      <c r="F57" s="161"/>
      <c r="G57" s="161"/>
      <c r="H57" s="214"/>
      <c r="I57" s="178"/>
      <c r="J57" s="178"/>
      <c r="K57" s="96"/>
      <c r="L57" s="50"/>
      <c r="M57" s="96"/>
      <c r="N57" s="96"/>
      <c r="O57" s="96"/>
      <c r="P57" s="97"/>
    </row>
    <row r="58" spans="1:16" s="56" customFormat="1" ht="15">
      <c r="A58" s="234">
        <v>42</v>
      </c>
      <c r="B58" s="238"/>
      <c r="C58" s="239" t="s">
        <v>915</v>
      </c>
      <c r="D58" s="278" t="s">
        <v>140</v>
      </c>
      <c r="E58" s="608">
        <v>4</v>
      </c>
      <c r="F58" s="161"/>
      <c r="G58" s="161"/>
      <c r="H58" s="214"/>
      <c r="I58" s="178"/>
      <c r="J58" s="178"/>
      <c r="K58" s="96"/>
      <c r="L58" s="50"/>
      <c r="M58" s="96"/>
      <c r="N58" s="96"/>
      <c r="O58" s="96"/>
      <c r="P58" s="97"/>
    </row>
    <row r="59" spans="1:16" s="56" customFormat="1" ht="15">
      <c r="A59" s="234">
        <v>43</v>
      </c>
      <c r="B59" s="238"/>
      <c r="C59" s="239" t="s">
        <v>915</v>
      </c>
      <c r="D59" s="278" t="s">
        <v>140</v>
      </c>
      <c r="E59" s="608">
        <v>1</v>
      </c>
      <c r="F59" s="161"/>
      <c r="G59" s="161"/>
      <c r="H59" s="214"/>
      <c r="I59" s="178"/>
      <c r="J59" s="178"/>
      <c r="K59" s="96"/>
      <c r="L59" s="50"/>
      <c r="M59" s="96"/>
      <c r="N59" s="96"/>
      <c r="O59" s="96"/>
      <c r="P59" s="97"/>
    </row>
    <row r="60" spans="1:16" s="56" customFormat="1" ht="15">
      <c r="A60" s="234">
        <v>44</v>
      </c>
      <c r="B60" s="238"/>
      <c r="C60" s="239" t="s">
        <v>926</v>
      </c>
      <c r="D60" s="278" t="s">
        <v>140</v>
      </c>
      <c r="E60" s="608">
        <v>1</v>
      </c>
      <c r="F60" s="161"/>
      <c r="G60" s="161"/>
      <c r="H60" s="214"/>
      <c r="I60" s="178"/>
      <c r="J60" s="178"/>
      <c r="K60" s="96"/>
      <c r="L60" s="50"/>
      <c r="M60" s="96"/>
      <c r="N60" s="96"/>
      <c r="O60" s="96"/>
      <c r="P60" s="97"/>
    </row>
    <row r="61" spans="1:16" s="56" customFormat="1" ht="15">
      <c r="A61" s="234">
        <v>45</v>
      </c>
      <c r="B61" s="238"/>
      <c r="C61" s="239" t="s">
        <v>916</v>
      </c>
      <c r="D61" s="278" t="s">
        <v>140</v>
      </c>
      <c r="E61" s="608">
        <v>2</v>
      </c>
      <c r="F61" s="161"/>
      <c r="G61" s="161"/>
      <c r="H61" s="214"/>
      <c r="I61" s="178"/>
      <c r="J61" s="178"/>
      <c r="K61" s="96"/>
      <c r="L61" s="50"/>
      <c r="M61" s="96"/>
      <c r="N61" s="96"/>
      <c r="O61" s="96"/>
      <c r="P61" s="97"/>
    </row>
    <row r="62" spans="1:16" s="56" customFormat="1" ht="15">
      <c r="A62" s="234">
        <v>46</v>
      </c>
      <c r="B62" s="238"/>
      <c r="C62" s="239" t="s">
        <v>916</v>
      </c>
      <c r="D62" s="278" t="s">
        <v>140</v>
      </c>
      <c r="E62" s="608">
        <v>1</v>
      </c>
      <c r="F62" s="161"/>
      <c r="G62" s="161"/>
      <c r="H62" s="214"/>
      <c r="I62" s="178"/>
      <c r="J62" s="178"/>
      <c r="K62" s="96"/>
      <c r="L62" s="50"/>
      <c r="M62" s="96"/>
      <c r="N62" s="96"/>
      <c r="O62" s="96"/>
      <c r="P62" s="97"/>
    </row>
    <row r="63" spans="1:16" s="56" customFormat="1" ht="15">
      <c r="A63" s="234">
        <v>47</v>
      </c>
      <c r="B63" s="238"/>
      <c r="C63" s="239" t="s">
        <v>916</v>
      </c>
      <c r="D63" s="278" t="s">
        <v>140</v>
      </c>
      <c r="E63" s="608">
        <v>1</v>
      </c>
      <c r="F63" s="161"/>
      <c r="G63" s="161"/>
      <c r="H63" s="214"/>
      <c r="I63" s="178"/>
      <c r="J63" s="178"/>
      <c r="K63" s="96"/>
      <c r="L63" s="50"/>
      <c r="M63" s="96"/>
      <c r="N63" s="96"/>
      <c r="O63" s="96"/>
      <c r="P63" s="97"/>
    </row>
    <row r="64" spans="1:16" s="56" customFormat="1" ht="15">
      <c r="A64" s="234">
        <v>48</v>
      </c>
      <c r="B64" s="238"/>
      <c r="C64" s="239" t="s">
        <v>917</v>
      </c>
      <c r="D64" s="278" t="s">
        <v>140</v>
      </c>
      <c r="E64" s="608">
        <v>5</v>
      </c>
      <c r="F64" s="161"/>
      <c r="G64" s="161"/>
      <c r="H64" s="214"/>
      <c r="I64" s="178"/>
      <c r="J64" s="178"/>
      <c r="K64" s="96"/>
      <c r="L64" s="50"/>
      <c r="M64" s="96"/>
      <c r="N64" s="96"/>
      <c r="O64" s="96"/>
      <c r="P64" s="97"/>
    </row>
    <row r="65" spans="1:16" s="56" customFormat="1" ht="15">
      <c r="A65" s="234">
        <v>49</v>
      </c>
      <c r="B65" s="238"/>
      <c r="C65" s="239" t="s">
        <v>918</v>
      </c>
      <c r="D65" s="278" t="s">
        <v>140</v>
      </c>
      <c r="E65" s="608">
        <v>2</v>
      </c>
      <c r="F65" s="161"/>
      <c r="G65" s="161"/>
      <c r="H65" s="214"/>
      <c r="I65" s="178"/>
      <c r="J65" s="178"/>
      <c r="K65" s="96"/>
      <c r="L65" s="50"/>
      <c r="M65" s="96"/>
      <c r="N65" s="96"/>
      <c r="O65" s="96"/>
      <c r="P65" s="97"/>
    </row>
    <row r="66" spans="1:16" s="56" customFormat="1" ht="15">
      <c r="A66" s="234">
        <v>50</v>
      </c>
      <c r="B66" s="238"/>
      <c r="C66" s="239" t="s">
        <v>927</v>
      </c>
      <c r="D66" s="278" t="s">
        <v>140</v>
      </c>
      <c r="E66" s="608">
        <v>12</v>
      </c>
      <c r="F66" s="161"/>
      <c r="G66" s="161"/>
      <c r="H66" s="214"/>
      <c r="I66" s="178"/>
      <c r="J66" s="178"/>
      <c r="K66" s="96"/>
      <c r="L66" s="50"/>
      <c r="M66" s="96"/>
      <c r="N66" s="96"/>
      <c r="O66" s="96"/>
      <c r="P66" s="97"/>
    </row>
    <row r="67" spans="1:16" s="56" customFormat="1" ht="15">
      <c r="A67" s="234">
        <v>51</v>
      </c>
      <c r="B67" s="238"/>
      <c r="C67" s="239" t="s">
        <v>920</v>
      </c>
      <c r="D67" s="278" t="s">
        <v>140</v>
      </c>
      <c r="E67" s="608">
        <v>1</v>
      </c>
      <c r="F67" s="161"/>
      <c r="G67" s="161"/>
      <c r="H67" s="214"/>
      <c r="I67" s="178"/>
      <c r="J67" s="178"/>
      <c r="K67" s="96"/>
      <c r="L67" s="50"/>
      <c r="M67" s="96"/>
      <c r="N67" s="96"/>
      <c r="O67" s="96"/>
      <c r="P67" s="97"/>
    </row>
    <row r="68" spans="1:16" s="56" customFormat="1" ht="15">
      <c r="A68" s="234">
        <v>52</v>
      </c>
      <c r="B68" s="238"/>
      <c r="C68" s="239" t="s">
        <v>920</v>
      </c>
      <c r="D68" s="278" t="s">
        <v>140</v>
      </c>
      <c r="E68" s="608">
        <v>1</v>
      </c>
      <c r="F68" s="161"/>
      <c r="G68" s="161"/>
      <c r="H68" s="214"/>
      <c r="I68" s="178"/>
      <c r="J68" s="178"/>
      <c r="K68" s="96"/>
      <c r="L68" s="50"/>
      <c r="M68" s="96"/>
      <c r="N68" s="96"/>
      <c r="O68" s="96"/>
      <c r="P68" s="97"/>
    </row>
    <row r="69" spans="1:16" s="56" customFormat="1" ht="15">
      <c r="A69" s="234">
        <v>53</v>
      </c>
      <c r="B69" s="238"/>
      <c r="C69" s="239" t="s">
        <v>921</v>
      </c>
      <c r="D69" s="278" t="s">
        <v>140</v>
      </c>
      <c r="E69" s="608">
        <v>1</v>
      </c>
      <c r="F69" s="161"/>
      <c r="G69" s="161"/>
      <c r="H69" s="214"/>
      <c r="I69" s="178"/>
      <c r="J69" s="178"/>
      <c r="K69" s="96"/>
      <c r="L69" s="50"/>
      <c r="M69" s="96"/>
      <c r="N69" s="96"/>
      <c r="O69" s="96"/>
      <c r="P69" s="97"/>
    </row>
    <row r="70" spans="1:16" s="56" customFormat="1" ht="15">
      <c r="A70" s="234">
        <v>54</v>
      </c>
      <c r="B70" s="238"/>
      <c r="C70" s="239" t="s">
        <v>928</v>
      </c>
      <c r="D70" s="278" t="s">
        <v>140</v>
      </c>
      <c r="E70" s="608">
        <v>1</v>
      </c>
      <c r="F70" s="161"/>
      <c r="G70" s="161"/>
      <c r="H70" s="214"/>
      <c r="I70" s="178"/>
      <c r="J70" s="178"/>
      <c r="K70" s="96"/>
      <c r="L70" s="50"/>
      <c r="M70" s="96"/>
      <c r="N70" s="96"/>
      <c r="O70" s="96"/>
      <c r="P70" s="97"/>
    </row>
    <row r="71" spans="1:16" s="56" customFormat="1" ht="15">
      <c r="A71" s="234">
        <v>55</v>
      </c>
      <c r="B71" s="238"/>
      <c r="C71" s="239" t="s">
        <v>929</v>
      </c>
      <c r="D71" s="278" t="s">
        <v>140</v>
      </c>
      <c r="E71" s="608">
        <v>1</v>
      </c>
      <c r="F71" s="161"/>
      <c r="G71" s="161"/>
      <c r="H71" s="214"/>
      <c r="I71" s="178"/>
      <c r="J71" s="178"/>
      <c r="K71" s="96"/>
      <c r="L71" s="50"/>
      <c r="M71" s="96"/>
      <c r="N71" s="96"/>
      <c r="O71" s="96"/>
      <c r="P71" s="97"/>
    </row>
    <row r="72" spans="1:16" s="56" customFormat="1" ht="15">
      <c r="A72" s="234">
        <v>56</v>
      </c>
      <c r="B72" s="238"/>
      <c r="C72" s="239" t="s">
        <v>912</v>
      </c>
      <c r="D72" s="278" t="s">
        <v>140</v>
      </c>
      <c r="E72" s="608">
        <v>16</v>
      </c>
      <c r="F72" s="161"/>
      <c r="G72" s="161"/>
      <c r="H72" s="214"/>
      <c r="I72" s="178"/>
      <c r="J72" s="178"/>
      <c r="K72" s="96"/>
      <c r="L72" s="50"/>
      <c r="M72" s="96"/>
      <c r="N72" s="96"/>
      <c r="O72" s="96"/>
      <c r="P72" s="97"/>
    </row>
    <row r="73" spans="1:16" s="56" customFormat="1" ht="15">
      <c r="A73" s="234">
        <v>57</v>
      </c>
      <c r="B73" s="238"/>
      <c r="C73" s="239" t="s">
        <v>930</v>
      </c>
      <c r="D73" s="278" t="s">
        <v>140</v>
      </c>
      <c r="E73" s="608">
        <v>2</v>
      </c>
      <c r="F73" s="161"/>
      <c r="G73" s="161"/>
      <c r="H73" s="214"/>
      <c r="I73" s="178"/>
      <c r="J73" s="178"/>
      <c r="K73" s="96"/>
      <c r="L73" s="50"/>
      <c r="M73" s="96"/>
      <c r="N73" s="96"/>
      <c r="O73" s="96"/>
      <c r="P73" s="97"/>
    </row>
    <row r="74" spans="1:16" s="56" customFormat="1" ht="15">
      <c r="A74" s="234">
        <v>58</v>
      </c>
      <c r="B74" s="238"/>
      <c r="C74" s="239" t="s">
        <v>930</v>
      </c>
      <c r="D74" s="278" t="s">
        <v>140</v>
      </c>
      <c r="E74" s="608">
        <v>2</v>
      </c>
      <c r="F74" s="161"/>
      <c r="G74" s="161"/>
      <c r="H74" s="214"/>
      <c r="I74" s="178"/>
      <c r="J74" s="178"/>
      <c r="K74" s="96"/>
      <c r="L74" s="50"/>
      <c r="M74" s="96"/>
      <c r="N74" s="96"/>
      <c r="O74" s="96"/>
      <c r="P74" s="97"/>
    </row>
    <row r="75" spans="1:16" s="56" customFormat="1" ht="15">
      <c r="A75" s="234">
        <v>0</v>
      </c>
      <c r="B75" s="238"/>
      <c r="C75" s="267" t="s">
        <v>940</v>
      </c>
      <c r="D75" s="236"/>
      <c r="E75" s="268"/>
      <c r="F75" s="161"/>
      <c r="G75" s="161"/>
      <c r="H75" s="214"/>
      <c r="I75" s="165"/>
      <c r="J75" s="165"/>
      <c r="K75" s="96"/>
      <c r="L75" s="50"/>
      <c r="M75" s="96"/>
      <c r="N75" s="96"/>
      <c r="O75" s="96"/>
      <c r="P75" s="97"/>
    </row>
    <row r="76" spans="1:16" s="56" customFormat="1" ht="15">
      <c r="A76" s="234">
        <v>59</v>
      </c>
      <c r="B76" s="238"/>
      <c r="C76" s="239" t="s">
        <v>909</v>
      </c>
      <c r="D76" s="278" t="s">
        <v>140</v>
      </c>
      <c r="E76" s="608">
        <v>1</v>
      </c>
      <c r="F76" s="161"/>
      <c r="G76" s="161"/>
      <c r="H76" s="214"/>
      <c r="I76" s="178"/>
      <c r="J76" s="178"/>
      <c r="K76" s="96"/>
      <c r="L76" s="50"/>
      <c r="M76" s="96"/>
      <c r="N76" s="96"/>
      <c r="O76" s="96"/>
      <c r="P76" s="97"/>
    </row>
    <row r="77" spans="1:16" s="56" customFormat="1" ht="15">
      <c r="A77" s="234">
        <v>60</v>
      </c>
      <c r="B77" s="238"/>
      <c r="C77" s="239" t="s">
        <v>909</v>
      </c>
      <c r="D77" s="278" t="s">
        <v>140</v>
      </c>
      <c r="E77" s="608">
        <v>1</v>
      </c>
      <c r="F77" s="161"/>
      <c r="G77" s="161"/>
      <c r="H77" s="214"/>
      <c r="I77" s="178"/>
      <c r="J77" s="178"/>
      <c r="K77" s="96"/>
      <c r="L77" s="50"/>
      <c r="M77" s="96"/>
      <c r="N77" s="96"/>
      <c r="O77" s="96"/>
      <c r="P77" s="97"/>
    </row>
    <row r="78" spans="1:16" s="56" customFormat="1" ht="15">
      <c r="A78" s="234">
        <v>61</v>
      </c>
      <c r="B78" s="238"/>
      <c r="C78" s="239" t="s">
        <v>912</v>
      </c>
      <c r="D78" s="278" t="s">
        <v>140</v>
      </c>
      <c r="E78" s="608">
        <v>1</v>
      </c>
      <c r="F78" s="161"/>
      <c r="G78" s="161"/>
      <c r="H78" s="214"/>
      <c r="I78" s="178"/>
      <c r="J78" s="178"/>
      <c r="K78" s="96"/>
      <c r="L78" s="50"/>
      <c r="M78" s="96"/>
      <c r="N78" s="96"/>
      <c r="O78" s="96"/>
      <c r="P78" s="97"/>
    </row>
    <row r="79" spans="1:16" s="56" customFormat="1" ht="15">
      <c r="A79" s="234">
        <v>62</v>
      </c>
      <c r="B79" s="238"/>
      <c r="C79" s="239" t="s">
        <v>912</v>
      </c>
      <c r="D79" s="278" t="s">
        <v>140</v>
      </c>
      <c r="E79" s="608">
        <v>1</v>
      </c>
      <c r="F79" s="161"/>
      <c r="G79" s="161"/>
      <c r="H79" s="214"/>
      <c r="I79" s="178"/>
      <c r="J79" s="178"/>
      <c r="K79" s="96"/>
      <c r="L79" s="50"/>
      <c r="M79" s="96"/>
      <c r="N79" s="96"/>
      <c r="O79" s="96"/>
      <c r="P79" s="97"/>
    </row>
    <row r="80" spans="1:16" s="56" customFormat="1" ht="15">
      <c r="A80" s="234">
        <v>63</v>
      </c>
      <c r="B80" s="238"/>
      <c r="C80" s="239" t="s">
        <v>914</v>
      </c>
      <c r="D80" s="278" t="s">
        <v>140</v>
      </c>
      <c r="E80" s="608">
        <v>1</v>
      </c>
      <c r="F80" s="161"/>
      <c r="G80" s="161"/>
      <c r="H80" s="214"/>
      <c r="I80" s="178"/>
      <c r="J80" s="178"/>
      <c r="K80" s="96"/>
      <c r="L80" s="50"/>
      <c r="M80" s="96"/>
      <c r="N80" s="96"/>
      <c r="O80" s="96"/>
      <c r="P80" s="97"/>
    </row>
    <row r="81" spans="1:16" s="56" customFormat="1" ht="15">
      <c r="A81" s="234">
        <v>64</v>
      </c>
      <c r="B81" s="238"/>
      <c r="C81" s="239" t="s">
        <v>914</v>
      </c>
      <c r="D81" s="278" t="s">
        <v>140</v>
      </c>
      <c r="E81" s="608">
        <v>1</v>
      </c>
      <c r="F81" s="161"/>
      <c r="G81" s="161"/>
      <c r="H81" s="214"/>
      <c r="I81" s="178"/>
      <c r="J81" s="178"/>
      <c r="K81" s="96"/>
      <c r="L81" s="50"/>
      <c r="M81" s="96"/>
      <c r="N81" s="96"/>
      <c r="O81" s="96"/>
      <c r="P81" s="97"/>
    </row>
    <row r="82" spans="1:16" s="56" customFormat="1" ht="15">
      <c r="A82" s="234">
        <v>65</v>
      </c>
      <c r="B82" s="238"/>
      <c r="C82" s="239" t="s">
        <v>914</v>
      </c>
      <c r="D82" s="278" t="s">
        <v>140</v>
      </c>
      <c r="E82" s="608">
        <v>1</v>
      </c>
      <c r="F82" s="161"/>
      <c r="G82" s="161"/>
      <c r="H82" s="214"/>
      <c r="I82" s="178"/>
      <c r="J82" s="178"/>
      <c r="K82" s="96"/>
      <c r="L82" s="50"/>
      <c r="M82" s="96"/>
      <c r="N82" s="96"/>
      <c r="O82" s="96"/>
      <c r="P82" s="97"/>
    </row>
    <row r="83" spans="1:16" s="56" customFormat="1" ht="15">
      <c r="A83" s="234">
        <v>66</v>
      </c>
      <c r="B83" s="238"/>
      <c r="C83" s="239" t="s">
        <v>914</v>
      </c>
      <c r="D83" s="278" t="s">
        <v>140</v>
      </c>
      <c r="E83" s="608">
        <v>6</v>
      </c>
      <c r="F83" s="161"/>
      <c r="G83" s="161"/>
      <c r="H83" s="214"/>
      <c r="I83" s="178"/>
      <c r="J83" s="178"/>
      <c r="K83" s="96"/>
      <c r="L83" s="50"/>
      <c r="M83" s="96"/>
      <c r="N83" s="96"/>
      <c r="O83" s="96"/>
      <c r="P83" s="97"/>
    </row>
    <row r="84" spans="1:16" s="56" customFormat="1" ht="15">
      <c r="A84" s="234">
        <v>67</v>
      </c>
      <c r="B84" s="238"/>
      <c r="C84" s="239" t="s">
        <v>914</v>
      </c>
      <c r="D84" s="278" t="s">
        <v>140</v>
      </c>
      <c r="E84" s="608">
        <v>1</v>
      </c>
      <c r="F84" s="161"/>
      <c r="G84" s="161"/>
      <c r="H84" s="214"/>
      <c r="I84" s="178"/>
      <c r="J84" s="178"/>
      <c r="K84" s="96"/>
      <c r="L84" s="50"/>
      <c r="M84" s="96"/>
      <c r="N84" s="96"/>
      <c r="O84" s="96"/>
      <c r="P84" s="97"/>
    </row>
    <row r="85" spans="1:16" s="56" customFormat="1" ht="15">
      <c r="A85" s="234">
        <v>68</v>
      </c>
      <c r="B85" s="238"/>
      <c r="C85" s="239" t="s">
        <v>915</v>
      </c>
      <c r="D85" s="278" t="s">
        <v>140</v>
      </c>
      <c r="E85" s="608">
        <v>1</v>
      </c>
      <c r="F85" s="161"/>
      <c r="G85" s="161"/>
      <c r="H85" s="214"/>
      <c r="I85" s="178"/>
      <c r="J85" s="178"/>
      <c r="K85" s="96"/>
      <c r="L85" s="50"/>
      <c r="M85" s="96"/>
      <c r="N85" s="96"/>
      <c r="O85" s="96"/>
      <c r="P85" s="97"/>
    </row>
    <row r="86" spans="1:16" s="56" customFormat="1" ht="15">
      <c r="A86" s="234">
        <v>69</v>
      </c>
      <c r="B86" s="238"/>
      <c r="C86" s="239" t="s">
        <v>915</v>
      </c>
      <c r="D86" s="278" t="s">
        <v>140</v>
      </c>
      <c r="E86" s="608">
        <v>1</v>
      </c>
      <c r="F86" s="161"/>
      <c r="G86" s="161"/>
      <c r="H86" s="214"/>
      <c r="I86" s="178"/>
      <c r="J86" s="178"/>
      <c r="K86" s="96"/>
      <c r="L86" s="50"/>
      <c r="M86" s="96"/>
      <c r="N86" s="96"/>
      <c r="O86" s="96"/>
      <c r="P86" s="97"/>
    </row>
    <row r="87" spans="1:16" s="56" customFormat="1" ht="15">
      <c r="A87" s="234">
        <v>70</v>
      </c>
      <c r="B87" s="238"/>
      <c r="C87" s="239" t="s">
        <v>915</v>
      </c>
      <c r="D87" s="278" t="s">
        <v>140</v>
      </c>
      <c r="E87" s="608">
        <v>3</v>
      </c>
      <c r="F87" s="161"/>
      <c r="G87" s="161"/>
      <c r="H87" s="214"/>
      <c r="I87" s="178"/>
      <c r="J87" s="178"/>
      <c r="K87" s="96"/>
      <c r="L87" s="50"/>
      <c r="M87" s="96"/>
      <c r="N87" s="96"/>
      <c r="O87" s="96"/>
      <c r="P87" s="97"/>
    </row>
    <row r="88" spans="1:16" s="56" customFormat="1" ht="15">
      <c r="A88" s="234">
        <v>71</v>
      </c>
      <c r="B88" s="238"/>
      <c r="C88" s="239" t="s">
        <v>915</v>
      </c>
      <c r="D88" s="278" t="s">
        <v>140</v>
      </c>
      <c r="E88" s="608">
        <v>1</v>
      </c>
      <c r="F88" s="161"/>
      <c r="G88" s="161"/>
      <c r="H88" s="214"/>
      <c r="I88" s="178"/>
      <c r="J88" s="178"/>
      <c r="K88" s="96"/>
      <c r="L88" s="50"/>
      <c r="M88" s="96"/>
      <c r="N88" s="96"/>
      <c r="O88" s="96"/>
      <c r="P88" s="97"/>
    </row>
    <row r="89" spans="1:16" s="56" customFormat="1" ht="15">
      <c r="A89" s="234">
        <v>72</v>
      </c>
      <c r="B89" s="238"/>
      <c r="C89" s="239" t="s">
        <v>915</v>
      </c>
      <c r="D89" s="278" t="s">
        <v>140</v>
      </c>
      <c r="E89" s="608">
        <v>2</v>
      </c>
      <c r="F89" s="161"/>
      <c r="G89" s="161"/>
      <c r="H89" s="214"/>
      <c r="I89" s="178"/>
      <c r="J89" s="178"/>
      <c r="K89" s="96"/>
      <c r="L89" s="50"/>
      <c r="M89" s="96"/>
      <c r="N89" s="96"/>
      <c r="O89" s="96"/>
      <c r="P89" s="97"/>
    </row>
    <row r="90" spans="1:16" s="56" customFormat="1" ht="15">
      <c r="A90" s="234">
        <v>73</v>
      </c>
      <c r="B90" s="238"/>
      <c r="C90" s="239" t="s">
        <v>915</v>
      </c>
      <c r="D90" s="278" t="s">
        <v>140</v>
      </c>
      <c r="E90" s="608">
        <v>1</v>
      </c>
      <c r="F90" s="161"/>
      <c r="G90" s="161"/>
      <c r="H90" s="214"/>
      <c r="I90" s="178"/>
      <c r="J90" s="178"/>
      <c r="K90" s="96"/>
      <c r="L90" s="50"/>
      <c r="M90" s="96"/>
      <c r="N90" s="96"/>
      <c r="O90" s="96"/>
      <c r="P90" s="97"/>
    </row>
    <row r="91" spans="1:16" s="56" customFormat="1" ht="15">
      <c r="A91" s="234">
        <v>0</v>
      </c>
      <c r="B91" s="238"/>
      <c r="C91" s="267" t="s">
        <v>1266</v>
      </c>
      <c r="D91" s="236"/>
      <c r="E91" s="268"/>
      <c r="F91" s="161"/>
      <c r="G91" s="161"/>
      <c r="H91" s="214"/>
      <c r="I91" s="165"/>
      <c r="J91" s="165"/>
      <c r="K91" s="96"/>
      <c r="L91" s="50"/>
      <c r="M91" s="96"/>
      <c r="N91" s="96"/>
      <c r="O91" s="96"/>
      <c r="P91" s="97"/>
    </row>
    <row r="92" spans="1:16" s="56" customFormat="1" ht="25.5">
      <c r="A92" s="234">
        <v>74</v>
      </c>
      <c r="B92" s="238"/>
      <c r="C92" s="285" t="s">
        <v>813</v>
      </c>
      <c r="D92" s="260" t="s">
        <v>29</v>
      </c>
      <c r="E92" s="237">
        <f>(272+65.3)*2+E95*8</f>
        <v>1428.92</v>
      </c>
      <c r="F92" s="161"/>
      <c r="G92" s="161"/>
      <c r="H92" s="214"/>
      <c r="I92" s="161"/>
      <c r="J92" s="161"/>
      <c r="K92" s="96"/>
      <c r="L92" s="50"/>
      <c r="M92" s="96"/>
      <c r="N92" s="96"/>
      <c r="O92" s="96"/>
      <c r="P92" s="97"/>
    </row>
    <row r="93" spans="1:16" s="56" customFormat="1" ht="25.5">
      <c r="A93" s="234">
        <v>75</v>
      </c>
      <c r="B93" s="238"/>
      <c r="C93" s="271" t="s">
        <v>811</v>
      </c>
      <c r="D93" s="260" t="s">
        <v>586</v>
      </c>
      <c r="E93" s="237">
        <f>81.43+13.05+21.52+1.25+10.62</f>
        <v>127.87</v>
      </c>
      <c r="F93" s="161"/>
      <c r="G93" s="161"/>
      <c r="H93" s="214"/>
      <c r="I93" s="161"/>
      <c r="J93" s="161"/>
      <c r="K93" s="96"/>
      <c r="L93" s="50"/>
      <c r="M93" s="96"/>
      <c r="N93" s="96"/>
      <c r="O93" s="96"/>
      <c r="P93" s="97"/>
    </row>
    <row r="94" spans="1:16" s="56" customFormat="1" ht="38.25">
      <c r="A94" s="234">
        <v>76</v>
      </c>
      <c r="B94" s="238"/>
      <c r="C94" s="270" t="s">
        <v>798</v>
      </c>
      <c r="D94" s="260" t="s">
        <v>799</v>
      </c>
      <c r="E94" s="268">
        <f>19.103+16.237+8.23</f>
        <v>43.570000000000007</v>
      </c>
      <c r="F94" s="161"/>
      <c r="G94" s="161"/>
      <c r="H94" s="214"/>
      <c r="I94" s="214"/>
      <c r="J94" s="214"/>
      <c r="K94" s="96"/>
      <c r="L94" s="50"/>
      <c r="M94" s="96"/>
      <c r="N94" s="96"/>
      <c r="O94" s="96"/>
      <c r="P94" s="97"/>
    </row>
    <row r="95" spans="1:16" s="56" customFormat="1" ht="38.25">
      <c r="A95" s="234">
        <v>77</v>
      </c>
      <c r="B95" s="238"/>
      <c r="C95" s="271" t="s">
        <v>1269</v>
      </c>
      <c r="D95" s="260" t="s">
        <v>586</v>
      </c>
      <c r="E95" s="268">
        <f>47.86+29.56+16.87</f>
        <v>94.29</v>
      </c>
      <c r="F95" s="161"/>
      <c r="G95" s="161"/>
      <c r="H95" s="214"/>
      <c r="I95" s="161"/>
      <c r="J95" s="161"/>
      <c r="K95" s="96"/>
      <c r="L95" s="50"/>
      <c r="M95" s="96"/>
      <c r="N95" s="96"/>
      <c r="O95" s="96"/>
      <c r="P95" s="97"/>
    </row>
    <row r="96" spans="1:16" s="56" customFormat="1" ht="15">
      <c r="A96" s="234">
        <v>0</v>
      </c>
      <c r="B96" s="238"/>
      <c r="C96" s="267" t="s">
        <v>933</v>
      </c>
      <c r="D96" s="236"/>
      <c r="E96" s="268"/>
      <c r="F96" s="161"/>
      <c r="G96" s="161"/>
      <c r="H96" s="214"/>
      <c r="I96" s="165"/>
      <c r="J96" s="165"/>
      <c r="K96" s="96"/>
      <c r="L96" s="50"/>
      <c r="M96" s="96"/>
      <c r="N96" s="96"/>
      <c r="O96" s="96"/>
      <c r="P96" s="97"/>
    </row>
    <row r="97" spans="1:16" s="56" customFormat="1" ht="25.5">
      <c r="A97" s="234">
        <v>78</v>
      </c>
      <c r="B97" s="238"/>
      <c r="C97" s="285" t="s">
        <v>813</v>
      </c>
      <c r="D97" s="260" t="s">
        <v>29</v>
      </c>
      <c r="E97" s="268">
        <v>220.16</v>
      </c>
      <c r="F97" s="161"/>
      <c r="G97" s="161"/>
      <c r="H97" s="214"/>
      <c r="I97" s="161"/>
      <c r="J97" s="161"/>
      <c r="K97" s="96"/>
      <c r="L97" s="50"/>
      <c r="M97" s="96"/>
      <c r="N97" s="96"/>
      <c r="O97" s="96"/>
      <c r="P97" s="97"/>
    </row>
    <row r="98" spans="1:16" s="56" customFormat="1" ht="38.25">
      <c r="A98" s="234">
        <v>79</v>
      </c>
      <c r="B98" s="238"/>
      <c r="C98" s="270" t="s">
        <v>798</v>
      </c>
      <c r="D98" s="260" t="s">
        <v>799</v>
      </c>
      <c r="E98" s="268">
        <v>5.6079999999999997</v>
      </c>
      <c r="F98" s="161"/>
      <c r="G98" s="161"/>
      <c r="H98" s="214"/>
      <c r="I98" s="214"/>
      <c r="J98" s="214"/>
      <c r="K98" s="96"/>
      <c r="L98" s="50"/>
      <c r="M98" s="96"/>
      <c r="N98" s="96"/>
      <c r="O98" s="96"/>
      <c r="P98" s="97"/>
    </row>
    <row r="99" spans="1:16" s="56" customFormat="1" ht="38.25">
      <c r="A99" s="234">
        <v>80</v>
      </c>
      <c r="B99" s="238"/>
      <c r="C99" s="271" t="s">
        <v>1270</v>
      </c>
      <c r="D99" s="260" t="s">
        <v>586</v>
      </c>
      <c r="E99" s="268">
        <v>27.52</v>
      </c>
      <c r="F99" s="161"/>
      <c r="G99" s="161"/>
      <c r="H99" s="214"/>
      <c r="I99" s="161"/>
      <c r="J99" s="161"/>
      <c r="K99" s="96"/>
      <c r="L99" s="50"/>
      <c r="M99" s="96"/>
      <c r="N99" s="96"/>
      <c r="O99" s="96"/>
      <c r="P99" s="97"/>
    </row>
    <row r="100" spans="1:16" s="56" customFormat="1" ht="15">
      <c r="A100" s="234">
        <v>0</v>
      </c>
      <c r="B100" s="238"/>
      <c r="C100" s="267" t="s">
        <v>941</v>
      </c>
      <c r="D100" s="236"/>
      <c r="E100" s="268"/>
      <c r="F100" s="161"/>
      <c r="G100" s="161"/>
      <c r="H100" s="214"/>
      <c r="I100" s="165"/>
      <c r="J100" s="165"/>
      <c r="K100" s="96"/>
      <c r="L100" s="50"/>
      <c r="M100" s="96"/>
      <c r="N100" s="96"/>
      <c r="O100" s="96"/>
      <c r="P100" s="97"/>
    </row>
    <row r="101" spans="1:16" s="56" customFormat="1" ht="51">
      <c r="A101" s="273">
        <v>81</v>
      </c>
      <c r="B101" s="274"/>
      <c r="C101" s="277" t="s">
        <v>934</v>
      </c>
      <c r="D101" s="275" t="s">
        <v>799</v>
      </c>
      <c r="E101" s="419">
        <f>1.862+0.224+0.512+0.06</f>
        <v>2.6580000000000004</v>
      </c>
      <c r="F101" s="161"/>
      <c r="G101" s="161"/>
      <c r="H101" s="214"/>
      <c r="I101" s="276"/>
      <c r="J101" s="276"/>
      <c r="K101" s="96"/>
      <c r="L101" s="50"/>
      <c r="M101" s="96"/>
      <c r="N101" s="96"/>
      <c r="O101" s="96"/>
      <c r="P101" s="97"/>
    </row>
    <row r="102" spans="1:16" s="56" customFormat="1">
      <c r="A102" s="429">
        <v>0</v>
      </c>
      <c r="B102" s="281"/>
      <c r="C102" s="282" t="s">
        <v>961</v>
      </c>
      <c r="D102" s="14"/>
      <c r="E102" s="15"/>
      <c r="F102" s="161"/>
      <c r="G102" s="161"/>
      <c r="H102" s="214"/>
      <c r="I102" s="430"/>
      <c r="J102" s="430"/>
      <c r="K102" s="96"/>
      <c r="L102" s="50"/>
      <c r="M102" s="96"/>
      <c r="N102" s="96"/>
      <c r="O102" s="96"/>
      <c r="P102" s="97"/>
    </row>
    <row r="103" spans="1:16" s="56" customFormat="1">
      <c r="A103" s="429">
        <v>0</v>
      </c>
      <c r="B103" s="281"/>
      <c r="C103" s="282" t="s">
        <v>883</v>
      </c>
      <c r="D103" s="14"/>
      <c r="E103" s="15"/>
      <c r="F103" s="161"/>
      <c r="G103" s="161"/>
      <c r="H103" s="214"/>
      <c r="I103" s="430"/>
      <c r="J103" s="430"/>
      <c r="K103" s="96"/>
      <c r="L103" s="50"/>
      <c r="M103" s="96"/>
      <c r="N103" s="96"/>
      <c r="O103" s="96"/>
      <c r="P103" s="97"/>
    </row>
    <row r="104" spans="1:16" s="56" customFormat="1" ht="38.25">
      <c r="A104" s="261">
        <v>82</v>
      </c>
      <c r="B104" s="431"/>
      <c r="C104" s="432" t="s">
        <v>1395</v>
      </c>
      <c r="D104" s="391" t="s">
        <v>29</v>
      </c>
      <c r="E104" s="215">
        <v>224.6</v>
      </c>
      <c r="F104" s="161"/>
      <c r="G104" s="161"/>
      <c r="H104" s="214"/>
      <c r="I104" s="181"/>
      <c r="J104" s="181"/>
      <c r="K104" s="96"/>
      <c r="L104" s="50"/>
      <c r="M104" s="96"/>
      <c r="N104" s="96"/>
      <c r="O104" s="96"/>
      <c r="P104" s="97"/>
    </row>
    <row r="105" spans="1:16" s="56" customFormat="1" ht="51">
      <c r="A105" s="261">
        <v>83</v>
      </c>
      <c r="B105" s="433"/>
      <c r="C105" s="386" t="s">
        <v>1396</v>
      </c>
      <c r="D105" s="260" t="s">
        <v>29</v>
      </c>
      <c r="E105" s="215">
        <v>224.6</v>
      </c>
      <c r="F105" s="161"/>
      <c r="G105" s="161"/>
      <c r="H105" s="214"/>
      <c r="I105" s="214"/>
      <c r="J105" s="214"/>
      <c r="K105" s="96"/>
      <c r="L105" s="50"/>
      <c r="M105" s="96"/>
      <c r="N105" s="96"/>
      <c r="O105" s="96"/>
      <c r="P105" s="97"/>
    </row>
    <row r="106" spans="1:16" s="56" customFormat="1" ht="25.5">
      <c r="A106" s="261">
        <v>84</v>
      </c>
      <c r="B106" s="433"/>
      <c r="C106" s="386" t="s">
        <v>884</v>
      </c>
      <c r="D106" s="260" t="s">
        <v>29</v>
      </c>
      <c r="E106" s="215">
        <v>224.6</v>
      </c>
      <c r="F106" s="161"/>
      <c r="G106" s="161"/>
      <c r="H106" s="214"/>
      <c r="I106" s="214"/>
      <c r="J106" s="214"/>
      <c r="K106" s="96"/>
      <c r="L106" s="50"/>
      <c r="M106" s="96"/>
      <c r="N106" s="96"/>
      <c r="O106" s="96"/>
      <c r="P106" s="97"/>
    </row>
    <row r="107" spans="1:16" s="56" customFormat="1">
      <c r="A107" s="261">
        <v>85</v>
      </c>
      <c r="B107" s="433"/>
      <c r="C107" s="380" t="s">
        <v>885</v>
      </c>
      <c r="D107" s="260" t="s">
        <v>29</v>
      </c>
      <c r="E107" s="215">
        <v>224.6</v>
      </c>
      <c r="F107" s="161"/>
      <c r="G107" s="161"/>
      <c r="H107" s="214"/>
      <c r="I107" s="214"/>
      <c r="J107" s="214"/>
      <c r="K107" s="96"/>
      <c r="L107" s="50"/>
      <c r="M107" s="96"/>
      <c r="N107" s="96"/>
      <c r="O107" s="96"/>
      <c r="P107" s="97"/>
    </row>
    <row r="108" spans="1:16" s="56" customFormat="1">
      <c r="A108" s="429">
        <v>0</v>
      </c>
      <c r="B108" s="281"/>
      <c r="C108" s="282" t="s">
        <v>886</v>
      </c>
      <c r="D108" s="14"/>
      <c r="E108" s="15"/>
      <c r="F108" s="161"/>
      <c r="G108" s="161"/>
      <c r="H108" s="214"/>
      <c r="I108" s="430"/>
      <c r="J108" s="430"/>
      <c r="K108" s="96"/>
      <c r="L108" s="50"/>
      <c r="M108" s="96"/>
      <c r="N108" s="96"/>
      <c r="O108" s="96"/>
      <c r="P108" s="97"/>
    </row>
    <row r="109" spans="1:16" s="56" customFormat="1" ht="25.5">
      <c r="A109" s="234">
        <v>86</v>
      </c>
      <c r="B109" s="236"/>
      <c r="C109" s="239" t="s">
        <v>887</v>
      </c>
      <c r="D109" s="236" t="s">
        <v>29</v>
      </c>
      <c r="E109" s="609">
        <v>535.4</v>
      </c>
      <c r="F109" s="161"/>
      <c r="G109" s="161"/>
      <c r="H109" s="214"/>
      <c r="I109" s="215"/>
      <c r="J109" s="216"/>
      <c r="K109" s="96"/>
      <c r="L109" s="50"/>
      <c r="M109" s="96"/>
      <c r="N109" s="96"/>
      <c r="O109" s="96"/>
      <c r="P109" s="97"/>
    </row>
    <row r="110" spans="1:16" s="56" customFormat="1" ht="25.5">
      <c r="A110" s="261">
        <v>0</v>
      </c>
      <c r="B110" s="433"/>
      <c r="C110" s="265" t="s">
        <v>888</v>
      </c>
      <c r="D110" s="443" t="s">
        <v>882</v>
      </c>
      <c r="E110" s="215"/>
      <c r="F110" s="161"/>
      <c r="G110" s="161"/>
      <c r="H110" s="214"/>
      <c r="I110" s="215"/>
      <c r="J110" s="216"/>
      <c r="K110" s="96"/>
      <c r="L110" s="50"/>
      <c r="M110" s="96"/>
      <c r="N110" s="96"/>
      <c r="O110" s="96"/>
      <c r="P110" s="97"/>
    </row>
    <row r="111" spans="1:16" s="56" customFormat="1">
      <c r="A111" s="429">
        <v>0</v>
      </c>
      <c r="B111" s="281"/>
      <c r="C111" s="282" t="s">
        <v>889</v>
      </c>
      <c r="D111" s="14"/>
      <c r="E111" s="15"/>
      <c r="F111" s="161"/>
      <c r="G111" s="161"/>
      <c r="H111" s="214"/>
      <c r="I111" s="430"/>
      <c r="J111" s="430"/>
      <c r="K111" s="96"/>
      <c r="L111" s="50"/>
      <c r="M111" s="96"/>
      <c r="N111" s="96"/>
      <c r="O111" s="96"/>
      <c r="P111" s="97"/>
    </row>
    <row r="112" spans="1:16" s="56" customFormat="1" ht="25.5">
      <c r="A112" s="234">
        <v>87</v>
      </c>
      <c r="B112" s="236"/>
      <c r="C112" s="239" t="s">
        <v>887</v>
      </c>
      <c r="D112" s="236" t="s">
        <v>29</v>
      </c>
      <c r="E112" s="609">
        <v>247.1</v>
      </c>
      <c r="F112" s="161"/>
      <c r="G112" s="161"/>
      <c r="H112" s="214"/>
      <c r="I112" s="215"/>
      <c r="J112" s="216"/>
      <c r="K112" s="96"/>
      <c r="L112" s="50"/>
      <c r="M112" s="96"/>
      <c r="N112" s="96"/>
      <c r="O112" s="96"/>
      <c r="P112" s="97"/>
    </row>
    <row r="113" spans="1:16" s="56" customFormat="1" ht="25.5">
      <c r="A113" s="261">
        <v>0</v>
      </c>
      <c r="B113" s="433"/>
      <c r="C113" s="265" t="s">
        <v>888</v>
      </c>
      <c r="D113" s="443" t="s">
        <v>882</v>
      </c>
      <c r="E113" s="215"/>
      <c r="F113" s="161"/>
      <c r="G113" s="161"/>
      <c r="H113" s="214"/>
      <c r="I113" s="215"/>
      <c r="J113" s="216"/>
      <c r="K113" s="96"/>
      <c r="L113" s="50"/>
      <c r="M113" s="96"/>
      <c r="N113" s="96"/>
      <c r="O113" s="96"/>
      <c r="P113" s="97"/>
    </row>
    <row r="114" spans="1:16" s="56" customFormat="1">
      <c r="A114" s="429">
        <v>0</v>
      </c>
      <c r="B114" s="281"/>
      <c r="C114" s="282" t="s">
        <v>891</v>
      </c>
      <c r="D114" s="14"/>
      <c r="E114" s="15"/>
      <c r="F114" s="161"/>
      <c r="G114" s="161"/>
      <c r="H114" s="214"/>
      <c r="I114" s="430"/>
      <c r="J114" s="430"/>
      <c r="K114" s="96"/>
      <c r="L114" s="50"/>
      <c r="M114" s="96"/>
      <c r="N114" s="96"/>
      <c r="O114" s="96"/>
      <c r="P114" s="97"/>
    </row>
    <row r="115" spans="1:16" s="56" customFormat="1" ht="25.5">
      <c r="A115" s="234">
        <v>88</v>
      </c>
      <c r="B115" s="236"/>
      <c r="C115" s="239" t="s">
        <v>887</v>
      </c>
      <c r="D115" s="236" t="s">
        <v>29</v>
      </c>
      <c r="E115" s="609">
        <v>14.8</v>
      </c>
      <c r="F115" s="161"/>
      <c r="G115" s="161"/>
      <c r="H115" s="214"/>
      <c r="I115" s="215"/>
      <c r="J115" s="216"/>
      <c r="K115" s="96"/>
      <c r="L115" s="50"/>
      <c r="M115" s="96"/>
      <c r="N115" s="96"/>
      <c r="O115" s="96"/>
      <c r="P115" s="97"/>
    </row>
    <row r="116" spans="1:16" s="56" customFormat="1" ht="25.5">
      <c r="A116" s="261">
        <v>0</v>
      </c>
      <c r="B116" s="433"/>
      <c r="C116" s="265" t="s">
        <v>888</v>
      </c>
      <c r="D116" s="443" t="s">
        <v>882</v>
      </c>
      <c r="E116" s="215"/>
      <c r="F116" s="161"/>
      <c r="G116" s="161"/>
      <c r="H116" s="214"/>
      <c r="I116" s="215"/>
      <c r="J116" s="216"/>
      <c r="K116" s="96"/>
      <c r="L116" s="50"/>
      <c r="M116" s="96"/>
      <c r="N116" s="96"/>
      <c r="O116" s="96"/>
      <c r="P116" s="97"/>
    </row>
    <row r="117" spans="1:16" s="56" customFormat="1">
      <c r="A117" s="429">
        <v>0</v>
      </c>
      <c r="B117" s="281"/>
      <c r="C117" s="282" t="s">
        <v>892</v>
      </c>
      <c r="D117" s="14"/>
      <c r="E117" s="15"/>
      <c r="F117" s="161"/>
      <c r="G117" s="161"/>
      <c r="H117" s="214"/>
      <c r="I117" s="430"/>
      <c r="J117" s="430"/>
      <c r="K117" s="96"/>
      <c r="L117" s="50"/>
      <c r="M117" s="96"/>
      <c r="N117" s="96"/>
      <c r="O117" s="96"/>
      <c r="P117" s="97"/>
    </row>
    <row r="118" spans="1:16" s="56" customFormat="1" ht="25.5">
      <c r="A118" s="234">
        <v>89</v>
      </c>
      <c r="B118" s="236"/>
      <c r="C118" s="239" t="s">
        <v>887</v>
      </c>
      <c r="D118" s="236" t="s">
        <v>29</v>
      </c>
      <c r="E118" s="609">
        <v>313.3</v>
      </c>
      <c r="F118" s="161"/>
      <c r="G118" s="161"/>
      <c r="H118" s="214"/>
      <c r="I118" s="215"/>
      <c r="J118" s="216"/>
      <c r="K118" s="96"/>
      <c r="L118" s="50"/>
      <c r="M118" s="96"/>
      <c r="N118" s="96"/>
      <c r="O118" s="96"/>
      <c r="P118" s="97"/>
    </row>
    <row r="119" spans="1:16" s="56" customFormat="1" ht="25.5">
      <c r="A119" s="261">
        <v>0</v>
      </c>
      <c r="B119" s="433"/>
      <c r="C119" s="265" t="s">
        <v>888</v>
      </c>
      <c r="D119" s="443" t="s">
        <v>882</v>
      </c>
      <c r="E119" s="215"/>
      <c r="F119" s="161"/>
      <c r="G119" s="161"/>
      <c r="H119" s="214"/>
      <c r="I119" s="215"/>
      <c r="J119" s="216"/>
      <c r="K119" s="96"/>
      <c r="L119" s="50"/>
      <c r="M119" s="96"/>
      <c r="N119" s="96"/>
      <c r="O119" s="96"/>
      <c r="P119" s="97"/>
    </row>
    <row r="120" spans="1:16" s="56" customFormat="1">
      <c r="A120" s="429">
        <v>0</v>
      </c>
      <c r="B120" s="281"/>
      <c r="C120" s="282" t="s">
        <v>894</v>
      </c>
      <c r="D120" s="14"/>
      <c r="E120" s="15"/>
      <c r="F120" s="161"/>
      <c r="G120" s="161"/>
      <c r="H120" s="214"/>
      <c r="I120" s="430"/>
      <c r="J120" s="430"/>
      <c r="K120" s="96"/>
      <c r="L120" s="50"/>
      <c r="M120" s="96"/>
      <c r="N120" s="96"/>
      <c r="O120" s="96"/>
      <c r="P120" s="97"/>
    </row>
    <row r="121" spans="1:16" s="56" customFormat="1" ht="25.5">
      <c r="A121" s="234">
        <v>90</v>
      </c>
      <c r="B121" s="236"/>
      <c r="C121" s="239" t="s">
        <v>887</v>
      </c>
      <c r="D121" s="236" t="s">
        <v>29</v>
      </c>
      <c r="E121" s="609">
        <f>831*2</f>
        <v>1662</v>
      </c>
      <c r="F121" s="161"/>
      <c r="G121" s="161"/>
      <c r="H121" s="214"/>
      <c r="I121" s="215"/>
      <c r="J121" s="216"/>
      <c r="K121" s="96"/>
      <c r="L121" s="50"/>
      <c r="M121" s="96"/>
      <c r="N121" s="96"/>
      <c r="O121" s="96"/>
      <c r="P121" s="97"/>
    </row>
    <row r="122" spans="1:16" s="56" customFormat="1" ht="25.5">
      <c r="A122" s="261">
        <v>0</v>
      </c>
      <c r="B122" s="433"/>
      <c r="C122" s="265" t="s">
        <v>896</v>
      </c>
      <c r="D122" s="443" t="s">
        <v>882</v>
      </c>
      <c r="E122" s="215"/>
      <c r="F122" s="161"/>
      <c r="G122" s="161"/>
      <c r="H122" s="214"/>
      <c r="I122" s="215"/>
      <c r="J122" s="216"/>
      <c r="K122" s="96"/>
      <c r="L122" s="50"/>
      <c r="M122" s="96"/>
      <c r="N122" s="96"/>
      <c r="O122" s="96"/>
      <c r="P122" s="97"/>
    </row>
    <row r="123" spans="1:16" s="56" customFormat="1">
      <c r="A123" s="429">
        <v>0</v>
      </c>
      <c r="B123" s="281"/>
      <c r="C123" s="282" t="s">
        <v>895</v>
      </c>
      <c r="D123" s="14"/>
      <c r="E123" s="15"/>
      <c r="F123" s="161"/>
      <c r="G123" s="161"/>
      <c r="H123" s="214"/>
      <c r="I123" s="430"/>
      <c r="J123" s="430"/>
      <c r="K123" s="96"/>
      <c r="L123" s="50"/>
      <c r="M123" s="96"/>
      <c r="N123" s="96"/>
      <c r="O123" s="96"/>
      <c r="P123" s="97"/>
    </row>
    <row r="124" spans="1:16" s="56" customFormat="1" ht="25.5">
      <c r="A124" s="234">
        <v>91</v>
      </c>
      <c r="B124" s="236"/>
      <c r="C124" s="239" t="s">
        <v>887</v>
      </c>
      <c r="D124" s="236" t="s">
        <v>29</v>
      </c>
      <c r="E124" s="609">
        <f>330.4*2</f>
        <v>660.8</v>
      </c>
      <c r="F124" s="161"/>
      <c r="G124" s="161"/>
      <c r="H124" s="214"/>
      <c r="I124" s="215"/>
      <c r="J124" s="216"/>
      <c r="K124" s="96"/>
      <c r="L124" s="50"/>
      <c r="M124" s="96"/>
      <c r="N124" s="96"/>
      <c r="O124" s="96"/>
      <c r="P124" s="97"/>
    </row>
    <row r="125" spans="1:16" s="56" customFormat="1" ht="25.5">
      <c r="A125" s="261">
        <v>0</v>
      </c>
      <c r="B125" s="433"/>
      <c r="C125" s="265" t="s">
        <v>897</v>
      </c>
      <c r="D125" s="443" t="s">
        <v>882</v>
      </c>
      <c r="E125" s="215"/>
      <c r="F125" s="161"/>
      <c r="G125" s="161"/>
      <c r="H125" s="214"/>
      <c r="I125" s="215"/>
      <c r="J125" s="216"/>
      <c r="K125" s="96"/>
      <c r="L125" s="50"/>
      <c r="M125" s="96"/>
      <c r="N125" s="96"/>
      <c r="O125" s="96"/>
      <c r="P125" s="97"/>
    </row>
    <row r="126" spans="1:16" s="56" customFormat="1">
      <c r="A126" s="429">
        <v>0</v>
      </c>
      <c r="B126" s="281"/>
      <c r="C126" s="282" t="s">
        <v>898</v>
      </c>
      <c r="D126" s="14"/>
      <c r="E126" s="15"/>
      <c r="F126" s="161"/>
      <c r="G126" s="161"/>
      <c r="H126" s="214"/>
      <c r="I126" s="430"/>
      <c r="J126" s="430"/>
      <c r="K126" s="96"/>
      <c r="L126" s="50"/>
      <c r="M126" s="96"/>
      <c r="N126" s="96"/>
      <c r="O126" s="96"/>
      <c r="P126" s="97"/>
    </row>
    <row r="127" spans="1:16" s="56" customFormat="1" ht="25.5">
      <c r="A127" s="234">
        <v>92</v>
      </c>
      <c r="B127" s="236"/>
      <c r="C127" s="239" t="s">
        <v>887</v>
      </c>
      <c r="D127" s="236" t="s">
        <v>29</v>
      </c>
      <c r="E127" s="609">
        <f>1781*2</f>
        <v>3562</v>
      </c>
      <c r="F127" s="161"/>
      <c r="G127" s="161"/>
      <c r="H127" s="214"/>
      <c r="I127" s="215"/>
      <c r="J127" s="216"/>
      <c r="K127" s="96"/>
      <c r="L127" s="50"/>
      <c r="M127" s="96"/>
      <c r="N127" s="96"/>
      <c r="O127" s="96"/>
      <c r="P127" s="97"/>
    </row>
    <row r="128" spans="1:16" s="56" customFormat="1" ht="25.5">
      <c r="A128" s="261">
        <v>0</v>
      </c>
      <c r="B128" s="433"/>
      <c r="C128" s="265" t="s">
        <v>888</v>
      </c>
      <c r="D128" s="443" t="s">
        <v>882</v>
      </c>
      <c r="E128" s="215"/>
      <c r="F128" s="161"/>
      <c r="G128" s="161"/>
      <c r="H128" s="214"/>
      <c r="I128" s="215"/>
      <c r="J128" s="216"/>
      <c r="K128" s="96"/>
      <c r="L128" s="50"/>
      <c r="M128" s="96"/>
      <c r="N128" s="96"/>
      <c r="O128" s="96"/>
      <c r="P128" s="97"/>
    </row>
    <row r="129" spans="1:16" s="56" customFormat="1">
      <c r="A129" s="429">
        <v>0</v>
      </c>
      <c r="B129" s="281"/>
      <c r="C129" s="282" t="s">
        <v>900</v>
      </c>
      <c r="D129" s="14"/>
      <c r="E129" s="15"/>
      <c r="F129" s="161"/>
      <c r="G129" s="161"/>
      <c r="H129" s="214"/>
      <c r="I129" s="430"/>
      <c r="J129" s="430"/>
      <c r="K129" s="96"/>
      <c r="L129" s="50"/>
      <c r="M129" s="96"/>
      <c r="N129" s="96"/>
      <c r="O129" s="96"/>
      <c r="P129" s="97"/>
    </row>
    <row r="130" spans="1:16" s="56" customFormat="1" ht="25.5">
      <c r="A130" s="261">
        <v>93</v>
      </c>
      <c r="B130" s="422"/>
      <c r="C130" s="265" t="s">
        <v>899</v>
      </c>
      <c r="D130" s="260" t="s">
        <v>29</v>
      </c>
      <c r="E130" s="609">
        <f>169.7*2</f>
        <v>339.4</v>
      </c>
      <c r="F130" s="161"/>
      <c r="G130" s="161"/>
      <c r="H130" s="214"/>
      <c r="I130" s="214"/>
      <c r="J130" s="214"/>
      <c r="K130" s="96"/>
      <c r="L130" s="50"/>
      <c r="M130" s="96"/>
      <c r="N130" s="96"/>
      <c r="O130" s="96"/>
      <c r="P130" s="97"/>
    </row>
    <row r="131" spans="1:16" s="56" customFormat="1" ht="25.5">
      <c r="A131" s="261">
        <v>0</v>
      </c>
      <c r="B131" s="433"/>
      <c r="C131" s="265" t="s">
        <v>888</v>
      </c>
      <c r="D131" s="443" t="s">
        <v>882</v>
      </c>
      <c r="E131" s="215"/>
      <c r="F131" s="161"/>
      <c r="G131" s="161"/>
      <c r="H131" s="214"/>
      <c r="I131" s="215"/>
      <c r="J131" s="216"/>
      <c r="K131" s="96"/>
      <c r="L131" s="50"/>
      <c r="M131" s="96"/>
      <c r="N131" s="96"/>
      <c r="O131" s="96"/>
      <c r="P131" s="97"/>
    </row>
    <row r="132" spans="1:16" s="56" customFormat="1">
      <c r="A132" s="429">
        <v>0</v>
      </c>
      <c r="B132" s="281"/>
      <c r="C132" s="282" t="s">
        <v>901</v>
      </c>
      <c r="D132" s="14"/>
      <c r="E132" s="15"/>
      <c r="F132" s="161"/>
      <c r="G132" s="161"/>
      <c r="H132" s="214"/>
      <c r="I132" s="430"/>
      <c r="J132" s="430"/>
      <c r="K132" s="96"/>
      <c r="L132" s="50"/>
      <c r="M132" s="96"/>
      <c r="N132" s="96"/>
      <c r="O132" s="96"/>
      <c r="P132" s="97"/>
    </row>
    <row r="133" spans="1:16" s="56" customFormat="1" ht="25.5">
      <c r="A133" s="234">
        <v>94</v>
      </c>
      <c r="B133" s="236"/>
      <c r="C133" s="239" t="s">
        <v>887</v>
      </c>
      <c r="D133" s="236" t="s">
        <v>29</v>
      </c>
      <c r="E133" s="609">
        <f>145.8*2</f>
        <v>291.60000000000002</v>
      </c>
      <c r="F133" s="161"/>
      <c r="G133" s="161"/>
      <c r="H133" s="214"/>
      <c r="I133" s="215"/>
      <c r="J133" s="216"/>
      <c r="K133" s="96"/>
      <c r="L133" s="50"/>
      <c r="M133" s="96"/>
      <c r="N133" s="96"/>
      <c r="O133" s="96"/>
      <c r="P133" s="97"/>
    </row>
    <row r="134" spans="1:16" s="56" customFormat="1">
      <c r="A134" s="261">
        <v>0</v>
      </c>
      <c r="B134" s="433"/>
      <c r="C134" s="265" t="s">
        <v>902</v>
      </c>
      <c r="D134" s="443" t="s">
        <v>882</v>
      </c>
      <c r="E134" s="215"/>
      <c r="F134" s="161"/>
      <c r="G134" s="161"/>
      <c r="H134" s="214"/>
      <c r="I134" s="215"/>
      <c r="J134" s="216"/>
      <c r="K134" s="96"/>
      <c r="L134" s="50"/>
      <c r="M134" s="96"/>
      <c r="N134" s="96"/>
      <c r="O134" s="96"/>
      <c r="P134" s="97"/>
    </row>
    <row r="135" spans="1:16" s="56" customFormat="1">
      <c r="A135" s="429">
        <v>0</v>
      </c>
      <c r="B135" s="281"/>
      <c r="C135" s="282" t="s">
        <v>1282</v>
      </c>
      <c r="D135" s="14"/>
      <c r="E135" s="15"/>
      <c r="F135" s="161"/>
      <c r="G135" s="161"/>
      <c r="H135" s="214"/>
      <c r="I135" s="430"/>
      <c r="J135" s="430"/>
      <c r="K135" s="96"/>
      <c r="L135" s="50"/>
      <c r="M135" s="96"/>
      <c r="N135" s="96"/>
      <c r="O135" s="96"/>
      <c r="P135" s="97"/>
    </row>
    <row r="136" spans="1:16" s="56" customFormat="1" ht="25.5">
      <c r="A136" s="251">
        <v>95</v>
      </c>
      <c r="B136" s="236"/>
      <c r="C136" s="239" t="s">
        <v>887</v>
      </c>
      <c r="D136" s="236" t="s">
        <v>29</v>
      </c>
      <c r="E136" s="609">
        <f>79.4*2</f>
        <v>158.80000000000001</v>
      </c>
      <c r="F136" s="161"/>
      <c r="G136" s="161"/>
      <c r="H136" s="214"/>
      <c r="I136" s="215"/>
      <c r="J136" s="216"/>
      <c r="K136" s="96"/>
      <c r="L136" s="50"/>
      <c r="M136" s="96"/>
      <c r="N136" s="96"/>
      <c r="O136" s="96"/>
      <c r="P136" s="97"/>
    </row>
    <row r="137" spans="1:16" s="56" customFormat="1">
      <c r="A137" s="261">
        <v>0</v>
      </c>
      <c r="B137" s="433"/>
      <c r="C137" s="265" t="s">
        <v>902</v>
      </c>
      <c r="D137" s="443" t="s">
        <v>882</v>
      </c>
      <c r="E137" s="215"/>
      <c r="F137" s="161"/>
      <c r="G137" s="161"/>
      <c r="H137" s="214"/>
      <c r="I137" s="215"/>
      <c r="J137" s="216"/>
      <c r="K137" s="96"/>
      <c r="L137" s="50"/>
      <c r="M137" s="96"/>
      <c r="N137" s="96"/>
      <c r="O137" s="96"/>
      <c r="P137" s="97"/>
    </row>
    <row r="138" spans="1:16" s="56" customFormat="1">
      <c r="A138" s="429">
        <v>0</v>
      </c>
      <c r="B138" s="281"/>
      <c r="C138" s="282" t="s">
        <v>881</v>
      </c>
      <c r="D138" s="14"/>
      <c r="E138" s="15"/>
      <c r="F138" s="161"/>
      <c r="G138" s="161"/>
      <c r="H138" s="214"/>
      <c r="I138" s="430"/>
      <c r="J138" s="430"/>
      <c r="K138" s="96"/>
      <c r="L138" s="50"/>
      <c r="M138" s="96"/>
      <c r="N138" s="96"/>
      <c r="O138" s="96"/>
      <c r="P138" s="97"/>
    </row>
    <row r="139" spans="1:16" s="56" customFormat="1" ht="38.25">
      <c r="A139" s="261">
        <v>96</v>
      </c>
      <c r="B139" s="238"/>
      <c r="C139" s="265" t="s">
        <v>1397</v>
      </c>
      <c r="D139" s="260" t="s">
        <v>29</v>
      </c>
      <c r="E139" s="237">
        <f>224.6*2</f>
        <v>449.2</v>
      </c>
      <c r="F139" s="161"/>
      <c r="G139" s="161"/>
      <c r="H139" s="214"/>
      <c r="I139" s="214"/>
      <c r="J139" s="214"/>
      <c r="K139" s="96"/>
      <c r="L139" s="50"/>
      <c r="M139" s="96"/>
      <c r="N139" s="96"/>
      <c r="O139" s="96"/>
      <c r="P139" s="97"/>
    </row>
    <row r="140" spans="1:16" s="56" customFormat="1" ht="51">
      <c r="A140" s="434">
        <v>97</v>
      </c>
      <c r="B140" s="422"/>
      <c r="C140" s="265" t="s">
        <v>1398</v>
      </c>
      <c r="D140" s="260" t="s">
        <v>29</v>
      </c>
      <c r="E140" s="237">
        <f t="shared" ref="E140:E141" si="13">224.6*2</f>
        <v>449.2</v>
      </c>
      <c r="F140" s="161"/>
      <c r="G140" s="161"/>
      <c r="H140" s="214"/>
      <c r="I140" s="214"/>
      <c r="J140" s="214"/>
      <c r="K140" s="96"/>
      <c r="L140" s="50"/>
      <c r="M140" s="96"/>
      <c r="N140" s="96"/>
      <c r="O140" s="96"/>
      <c r="P140" s="97"/>
    </row>
    <row r="141" spans="1:16" s="56" customFormat="1" ht="38.25">
      <c r="A141" s="261">
        <v>98</v>
      </c>
      <c r="B141" s="422"/>
      <c r="C141" s="266" t="s">
        <v>903</v>
      </c>
      <c r="D141" s="260" t="s">
        <v>29</v>
      </c>
      <c r="E141" s="237">
        <f t="shared" si="13"/>
        <v>449.2</v>
      </c>
      <c r="F141" s="161"/>
      <c r="G141" s="161"/>
      <c r="H141" s="214"/>
      <c r="I141" s="214"/>
      <c r="J141" s="214"/>
      <c r="K141" s="96"/>
      <c r="L141" s="50"/>
      <c r="M141" s="96"/>
      <c r="N141" s="96"/>
      <c r="O141" s="96"/>
      <c r="P141" s="97"/>
    </row>
    <row r="142" spans="1:16" s="56" customFormat="1">
      <c r="A142" s="429">
        <v>0</v>
      </c>
      <c r="B142" s="281"/>
      <c r="C142" s="282" t="s">
        <v>904</v>
      </c>
      <c r="D142" s="14"/>
      <c r="E142" s="15"/>
      <c r="F142" s="161"/>
      <c r="G142" s="161"/>
      <c r="H142" s="214"/>
      <c r="I142" s="430"/>
      <c r="J142" s="430"/>
      <c r="K142" s="96"/>
      <c r="L142" s="50"/>
      <c r="M142" s="96"/>
      <c r="N142" s="96"/>
      <c r="O142" s="96"/>
      <c r="P142" s="97"/>
    </row>
    <row r="143" spans="1:16" s="56" customFormat="1" ht="25.5">
      <c r="A143" s="261">
        <v>99</v>
      </c>
      <c r="B143" s="238"/>
      <c r="C143" s="265" t="s">
        <v>907</v>
      </c>
      <c r="D143" s="260" t="s">
        <v>29</v>
      </c>
      <c r="E143" s="237">
        <v>2.9</v>
      </c>
      <c r="F143" s="161"/>
      <c r="G143" s="161"/>
      <c r="H143" s="214"/>
      <c r="I143" s="214"/>
      <c r="J143" s="214"/>
      <c r="K143" s="96"/>
      <c r="L143" s="50"/>
      <c r="M143" s="96"/>
      <c r="N143" s="96"/>
      <c r="O143" s="96"/>
      <c r="P143" s="97"/>
    </row>
    <row r="144" spans="1:16" s="56" customFormat="1" ht="51">
      <c r="A144" s="434">
        <v>100</v>
      </c>
      <c r="B144" s="422"/>
      <c r="C144" s="624" t="s">
        <v>1399</v>
      </c>
      <c r="D144" s="260" t="s">
        <v>29</v>
      </c>
      <c r="E144" s="237">
        <v>2.9</v>
      </c>
      <c r="F144" s="161"/>
      <c r="G144" s="161"/>
      <c r="H144" s="214"/>
      <c r="I144" s="214"/>
      <c r="J144" s="214"/>
      <c r="K144" s="96"/>
      <c r="L144" s="50"/>
      <c r="M144" s="96"/>
      <c r="N144" s="96"/>
      <c r="O144" s="96"/>
      <c r="P144" s="97"/>
    </row>
    <row r="145" spans="1:16" s="56" customFormat="1" ht="63.75">
      <c r="A145" s="261">
        <v>101</v>
      </c>
      <c r="B145" s="422"/>
      <c r="C145" s="266" t="s">
        <v>905</v>
      </c>
      <c r="D145" s="260" t="s">
        <v>29</v>
      </c>
      <c r="E145" s="237">
        <f>E144*2</f>
        <v>5.8</v>
      </c>
      <c r="F145" s="161"/>
      <c r="G145" s="161"/>
      <c r="H145" s="214"/>
      <c r="I145" s="214"/>
      <c r="J145" s="214"/>
      <c r="K145" s="96"/>
      <c r="L145" s="50"/>
      <c r="M145" s="96"/>
      <c r="N145" s="96"/>
      <c r="O145" s="96"/>
      <c r="P145" s="97"/>
    </row>
    <row r="146" spans="1:16" s="56" customFormat="1">
      <c r="A146" s="429">
        <v>0</v>
      </c>
      <c r="B146" s="281"/>
      <c r="C146" s="282" t="s">
        <v>906</v>
      </c>
      <c r="D146" s="14"/>
      <c r="E146" s="15"/>
      <c r="F146" s="161"/>
      <c r="G146" s="161"/>
      <c r="H146" s="214"/>
      <c r="I146" s="430"/>
      <c r="J146" s="430"/>
      <c r="K146" s="96"/>
      <c r="L146" s="50"/>
      <c r="M146" s="96"/>
      <c r="N146" s="96"/>
      <c r="O146" s="96"/>
      <c r="P146" s="97"/>
    </row>
    <row r="147" spans="1:16" s="56" customFormat="1" ht="25.5">
      <c r="A147" s="434">
        <v>102</v>
      </c>
      <c r="B147" s="422"/>
      <c r="C147" s="265" t="s">
        <v>908</v>
      </c>
      <c r="D147" s="260" t="s">
        <v>29</v>
      </c>
      <c r="E147" s="237">
        <v>378.6</v>
      </c>
      <c r="F147" s="161"/>
      <c r="G147" s="161"/>
      <c r="H147" s="214"/>
      <c r="I147" s="214"/>
      <c r="J147" s="214"/>
      <c r="K147" s="96"/>
      <c r="L147" s="50"/>
      <c r="M147" s="96"/>
      <c r="N147" s="96"/>
      <c r="O147" s="96"/>
      <c r="P147" s="97"/>
    </row>
    <row r="148" spans="1:16" s="56" customFormat="1" ht="63.75">
      <c r="A148" s="261">
        <v>103</v>
      </c>
      <c r="B148" s="422"/>
      <c r="C148" s="265" t="s">
        <v>866</v>
      </c>
      <c r="D148" s="260" t="s">
        <v>29</v>
      </c>
      <c r="E148" s="237">
        <v>378.6</v>
      </c>
      <c r="F148" s="161"/>
      <c r="G148" s="161"/>
      <c r="H148" s="214"/>
      <c r="I148" s="214"/>
      <c r="J148" s="214"/>
      <c r="K148" s="96"/>
      <c r="L148" s="50"/>
      <c r="M148" s="96"/>
      <c r="N148" s="96"/>
      <c r="O148" s="96"/>
      <c r="P148" s="97"/>
    </row>
    <row r="149" spans="1:16" s="56" customFormat="1" ht="25.5">
      <c r="A149" s="289">
        <v>104</v>
      </c>
      <c r="B149" s="290"/>
      <c r="C149" s="291" t="s">
        <v>824</v>
      </c>
      <c r="D149" s="292" t="s">
        <v>29</v>
      </c>
      <c r="E149" s="293">
        <v>197.4</v>
      </c>
      <c r="F149" s="161"/>
      <c r="G149" s="161"/>
      <c r="H149" s="214"/>
      <c r="I149" s="214"/>
      <c r="J149" s="214"/>
      <c r="K149" s="96"/>
      <c r="L149" s="50"/>
      <c r="M149" s="96"/>
      <c r="N149" s="96"/>
      <c r="O149" s="96"/>
      <c r="P149" s="97"/>
    </row>
    <row r="150" spans="1:16" s="56" customFormat="1">
      <c r="A150" s="289">
        <v>0</v>
      </c>
      <c r="B150" s="290"/>
      <c r="C150" s="297" t="s">
        <v>825</v>
      </c>
      <c r="D150" s="260" t="s">
        <v>436</v>
      </c>
      <c r="E150" s="294">
        <v>2</v>
      </c>
      <c r="F150" s="161"/>
      <c r="G150" s="161"/>
      <c r="H150" s="214"/>
      <c r="I150" s="214"/>
      <c r="J150" s="214"/>
      <c r="K150" s="96"/>
      <c r="L150" s="50"/>
      <c r="M150" s="96"/>
      <c r="N150" s="96"/>
      <c r="O150" s="96"/>
      <c r="P150" s="97"/>
    </row>
    <row r="151" spans="1:16" s="56" customFormat="1">
      <c r="A151" s="289">
        <v>0</v>
      </c>
      <c r="B151" s="290"/>
      <c r="C151" s="297" t="s">
        <v>826</v>
      </c>
      <c r="D151" s="260" t="s">
        <v>436</v>
      </c>
      <c r="E151" s="294">
        <v>1</v>
      </c>
      <c r="F151" s="161"/>
      <c r="G151" s="161"/>
      <c r="H151" s="214"/>
      <c r="I151" s="214"/>
      <c r="J151" s="214"/>
      <c r="K151" s="96"/>
      <c r="L151" s="50"/>
      <c r="M151" s="96"/>
      <c r="N151" s="96"/>
      <c r="O151" s="96"/>
      <c r="P151" s="97"/>
    </row>
    <row r="152" spans="1:16" s="56" customFormat="1">
      <c r="A152" s="289">
        <v>0</v>
      </c>
      <c r="B152" s="290"/>
      <c r="C152" s="297" t="s">
        <v>827</v>
      </c>
      <c r="D152" s="260" t="s">
        <v>436</v>
      </c>
      <c r="E152" s="294">
        <v>2</v>
      </c>
      <c r="F152" s="161"/>
      <c r="G152" s="161"/>
      <c r="H152" s="214"/>
      <c r="I152" s="214"/>
      <c r="J152" s="214"/>
      <c r="K152" s="96"/>
      <c r="L152" s="50"/>
      <c r="M152" s="96"/>
      <c r="N152" s="96"/>
      <c r="O152" s="96"/>
      <c r="P152" s="97"/>
    </row>
    <row r="153" spans="1:16" s="56" customFormat="1">
      <c r="A153" s="289">
        <v>0</v>
      </c>
      <c r="B153" s="290"/>
      <c r="C153" s="297" t="s">
        <v>1283</v>
      </c>
      <c r="D153" s="260" t="s">
        <v>436</v>
      </c>
      <c r="E153" s="294">
        <v>2</v>
      </c>
      <c r="F153" s="161"/>
      <c r="G153" s="161"/>
      <c r="H153" s="214"/>
      <c r="I153" s="214"/>
      <c r="J153" s="214"/>
      <c r="K153" s="96"/>
      <c r="L153" s="50"/>
      <c r="M153" s="96"/>
      <c r="N153" s="96"/>
      <c r="O153" s="96"/>
      <c r="P153" s="97"/>
    </row>
    <row r="154" spans="1:16" s="56" customFormat="1">
      <c r="A154" s="289">
        <v>0</v>
      </c>
      <c r="B154" s="290"/>
      <c r="C154" s="297" t="s">
        <v>828</v>
      </c>
      <c r="D154" s="260" t="s">
        <v>436</v>
      </c>
      <c r="E154" s="294">
        <v>1</v>
      </c>
      <c r="F154" s="161"/>
      <c r="G154" s="161"/>
      <c r="H154" s="214"/>
      <c r="I154" s="214"/>
      <c r="J154" s="214"/>
      <c r="K154" s="96"/>
      <c r="L154" s="50"/>
      <c r="M154" s="96"/>
      <c r="N154" s="96"/>
      <c r="O154" s="96"/>
      <c r="P154" s="97"/>
    </row>
    <row r="155" spans="1:16" s="56" customFormat="1">
      <c r="A155" s="289">
        <v>0</v>
      </c>
      <c r="B155" s="290"/>
      <c r="C155" s="297" t="s">
        <v>1285</v>
      </c>
      <c r="D155" s="260" t="s">
        <v>436</v>
      </c>
      <c r="E155" s="294">
        <v>2</v>
      </c>
      <c r="F155" s="161"/>
      <c r="G155" s="161"/>
      <c r="H155" s="214"/>
      <c r="I155" s="214"/>
      <c r="J155" s="214"/>
      <c r="K155" s="96"/>
      <c r="L155" s="50"/>
      <c r="M155" s="96"/>
      <c r="N155" s="96"/>
      <c r="O155" s="96"/>
      <c r="P155" s="97"/>
    </row>
    <row r="156" spans="1:16" s="56" customFormat="1">
      <c r="A156" s="289">
        <v>0</v>
      </c>
      <c r="B156" s="290"/>
      <c r="C156" s="297" t="s">
        <v>1284</v>
      </c>
      <c r="D156" s="260" t="s">
        <v>436</v>
      </c>
      <c r="E156" s="294">
        <v>1</v>
      </c>
      <c r="F156" s="161"/>
      <c r="G156" s="161"/>
      <c r="H156" s="214"/>
      <c r="I156" s="214"/>
      <c r="J156" s="214"/>
      <c r="K156" s="96"/>
      <c r="L156" s="50"/>
      <c r="M156" s="96"/>
      <c r="N156" s="96"/>
      <c r="O156" s="96"/>
      <c r="P156" s="97"/>
    </row>
    <row r="157" spans="1:16" s="56" customFormat="1">
      <c r="A157" s="289">
        <v>0</v>
      </c>
      <c r="B157" s="290"/>
      <c r="C157" s="297" t="s">
        <v>829</v>
      </c>
      <c r="D157" s="260" t="s">
        <v>436</v>
      </c>
      <c r="E157" s="294">
        <v>1</v>
      </c>
      <c r="F157" s="161"/>
      <c r="G157" s="161"/>
      <c r="H157" s="214"/>
      <c r="I157" s="214"/>
      <c r="J157" s="214"/>
      <c r="K157" s="96"/>
      <c r="L157" s="50"/>
      <c r="M157" s="96"/>
      <c r="N157" s="96"/>
      <c r="O157" s="96"/>
      <c r="P157" s="97"/>
    </row>
    <row r="158" spans="1:16" s="56" customFormat="1">
      <c r="A158" s="289">
        <v>0</v>
      </c>
      <c r="B158" s="290"/>
      <c r="C158" s="297" t="s">
        <v>830</v>
      </c>
      <c r="D158" s="260" t="s">
        <v>436</v>
      </c>
      <c r="E158" s="294">
        <v>1</v>
      </c>
      <c r="F158" s="161"/>
      <c r="G158" s="161"/>
      <c r="H158" s="214"/>
      <c r="I158" s="214"/>
      <c r="J158" s="214"/>
      <c r="K158" s="96"/>
      <c r="L158" s="50"/>
      <c r="M158" s="96"/>
      <c r="N158" s="96"/>
      <c r="O158" s="96"/>
      <c r="P158" s="97"/>
    </row>
    <row r="159" spans="1:16" s="56" customFormat="1">
      <c r="A159" s="289">
        <v>0</v>
      </c>
      <c r="B159" s="290"/>
      <c r="C159" s="297" t="s">
        <v>831</v>
      </c>
      <c r="D159" s="260" t="s">
        <v>436</v>
      </c>
      <c r="E159" s="294">
        <v>1</v>
      </c>
      <c r="F159" s="161"/>
      <c r="G159" s="161"/>
      <c r="H159" s="214"/>
      <c r="I159" s="214"/>
      <c r="J159" s="214"/>
      <c r="K159" s="96"/>
      <c r="L159" s="50"/>
      <c r="M159" s="96"/>
      <c r="N159" s="96"/>
      <c r="O159" s="96"/>
      <c r="P159" s="97"/>
    </row>
    <row r="160" spans="1:16" s="56" customFormat="1">
      <c r="A160" s="289">
        <v>0</v>
      </c>
      <c r="B160" s="290"/>
      <c r="C160" s="297" t="s">
        <v>1286</v>
      </c>
      <c r="D160" s="260" t="s">
        <v>436</v>
      </c>
      <c r="E160" s="294">
        <v>1</v>
      </c>
      <c r="F160" s="161"/>
      <c r="G160" s="161"/>
      <c r="H160" s="214"/>
      <c r="I160" s="214"/>
      <c r="J160" s="214"/>
      <c r="K160" s="96"/>
      <c r="L160" s="50"/>
      <c r="M160" s="96"/>
      <c r="N160" s="96"/>
      <c r="O160" s="96"/>
      <c r="P160" s="97"/>
    </row>
    <row r="161" spans="1:16" s="56" customFormat="1">
      <c r="A161" s="289">
        <v>0</v>
      </c>
      <c r="B161" s="290"/>
      <c r="C161" s="297" t="s">
        <v>1287</v>
      </c>
      <c r="D161" s="260" t="s">
        <v>436</v>
      </c>
      <c r="E161" s="294">
        <v>1</v>
      </c>
      <c r="F161" s="161"/>
      <c r="G161" s="161"/>
      <c r="H161" s="214"/>
      <c r="I161" s="214"/>
      <c r="J161" s="214"/>
      <c r="K161" s="96"/>
      <c r="L161" s="50"/>
      <c r="M161" s="96"/>
      <c r="N161" s="96"/>
      <c r="O161" s="96"/>
      <c r="P161" s="97"/>
    </row>
    <row r="162" spans="1:16" s="56" customFormat="1">
      <c r="A162" s="289">
        <v>0</v>
      </c>
      <c r="B162" s="290"/>
      <c r="C162" s="297" t="s">
        <v>1288</v>
      </c>
      <c r="D162" s="260" t="s">
        <v>436</v>
      </c>
      <c r="E162" s="294">
        <v>1</v>
      </c>
      <c r="F162" s="161"/>
      <c r="G162" s="161"/>
      <c r="H162" s="214"/>
      <c r="I162" s="214"/>
      <c r="J162" s="214"/>
      <c r="K162" s="96"/>
      <c r="L162" s="50"/>
      <c r="M162" s="96"/>
      <c r="N162" s="96"/>
      <c r="O162" s="96"/>
      <c r="P162" s="97"/>
    </row>
    <row r="163" spans="1:16" s="56" customFormat="1">
      <c r="A163" s="289">
        <v>0</v>
      </c>
      <c r="B163" s="290"/>
      <c r="C163" s="297" t="s">
        <v>1289</v>
      </c>
      <c r="D163" s="260" t="s">
        <v>436</v>
      </c>
      <c r="E163" s="294">
        <v>1</v>
      </c>
      <c r="F163" s="161"/>
      <c r="G163" s="161"/>
      <c r="H163" s="214"/>
      <c r="I163" s="214"/>
      <c r="J163" s="214"/>
      <c r="K163" s="96"/>
      <c r="L163" s="50"/>
      <c r="M163" s="96"/>
      <c r="N163" s="96"/>
      <c r="O163" s="96"/>
      <c r="P163" s="97"/>
    </row>
    <row r="164" spans="1:16" s="56" customFormat="1" ht="25.5">
      <c r="A164" s="289">
        <v>0</v>
      </c>
      <c r="B164" s="290"/>
      <c r="C164" s="295" t="s">
        <v>820</v>
      </c>
      <c r="D164" s="260" t="s">
        <v>29</v>
      </c>
      <c r="E164" s="293">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4" customHeight="1">
      <c r="A166" s="41"/>
      <c r="B166" s="41"/>
      <c r="C166" s="676" t="s">
        <v>97</v>
      </c>
      <c r="D166" s="677"/>
      <c r="E166" s="677"/>
      <c r="F166" s="677"/>
      <c r="G166" s="677"/>
      <c r="H166" s="677"/>
      <c r="I166" s="677"/>
      <c r="J166" s="677"/>
      <c r="K166" s="677"/>
      <c r="L166" s="42"/>
      <c r="M166" s="42"/>
      <c r="N166" s="42"/>
      <c r="O166" s="42"/>
      <c r="P166" s="42"/>
    </row>
    <row r="167" spans="1:16" s="114" customFormat="1" collapsed="1">
      <c r="I167" s="135"/>
    </row>
    <row r="168" spans="1:16" customFormat="1" ht="12.75" customHeight="1">
      <c r="B168" s="136" t="s">
        <v>52</v>
      </c>
    </row>
    <row r="169" spans="1:16" customFormat="1" ht="45" customHeight="1">
      <c r="A169"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663"/>
      <c r="C169" s="663"/>
      <c r="D169" s="663"/>
      <c r="E169" s="663"/>
      <c r="F169" s="663"/>
      <c r="G169" s="663"/>
      <c r="H169" s="663"/>
      <c r="I169" s="663"/>
      <c r="J169" s="663"/>
      <c r="K169" s="663"/>
      <c r="L169" s="663"/>
      <c r="M169" s="663"/>
      <c r="N169" s="663"/>
      <c r="O169" s="663"/>
      <c r="P169" s="663"/>
    </row>
    <row r="170" spans="1:16" customFormat="1" ht="77.25" customHeight="1">
      <c r="A170" s="663"/>
      <c r="B170" s="663"/>
      <c r="C170" s="663"/>
      <c r="D170" s="663"/>
      <c r="E170" s="663"/>
      <c r="F170" s="663"/>
      <c r="G170" s="663"/>
      <c r="H170" s="663"/>
      <c r="I170" s="663"/>
      <c r="J170" s="663"/>
      <c r="K170" s="663"/>
      <c r="L170" s="663"/>
      <c r="M170" s="663"/>
      <c r="N170" s="663"/>
      <c r="O170" s="663"/>
      <c r="P170" s="663"/>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660">
        <f>Koptame!C42</f>
        <v>0</v>
      </c>
      <c r="N174" s="660"/>
      <c r="O174" s="142"/>
      <c r="P174" s="142"/>
    </row>
    <row r="175" spans="1:16" s="114" customFormat="1">
      <c r="C175" s="133">
        <f>Koptame!C37</f>
        <v>0</v>
      </c>
      <c r="L175" s="133"/>
      <c r="M175" s="661">
        <f>Koptame!C43</f>
        <v>0</v>
      </c>
      <c r="N175" s="661"/>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topLeftCell="A21" zoomScale="120" zoomScaleNormal="100" zoomScaleSheetLayoutView="120" workbookViewId="0">
      <selection activeCell="C17" sqref="C17:E1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kops1!B24</f>
        <v>1,4</v>
      </c>
    </row>
    <row r="2" spans="1:16" s="24" customFormat="1" ht="15">
      <c r="A2" s="671" t="str">
        <f>C13</f>
        <v>Pārsegums</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3.95" customHeight="1">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935</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419">
        <v>1.66</v>
      </c>
      <c r="F15" s="161"/>
      <c r="G15" s="161"/>
      <c r="H15" s="214"/>
      <c r="I15" s="276"/>
      <c r="J15" s="276"/>
      <c r="K15" s="96"/>
      <c r="L15" s="50"/>
      <c r="M15" s="96"/>
      <c r="N15" s="96"/>
      <c r="O15" s="96"/>
      <c r="P15" s="97"/>
    </row>
    <row r="16" spans="1:16" s="56" customFormat="1" ht="30">
      <c r="A16" s="273"/>
      <c r="B16" s="274"/>
      <c r="C16" s="267" t="s">
        <v>1400</v>
      </c>
      <c r="D16" s="236"/>
      <c r="E16" s="268"/>
      <c r="F16" s="161"/>
      <c r="G16" s="161"/>
      <c r="H16" s="214"/>
      <c r="I16" s="276"/>
      <c r="J16" s="276"/>
      <c r="K16" s="96"/>
      <c r="L16" s="50"/>
      <c r="M16" s="96"/>
      <c r="N16" s="96"/>
      <c r="O16" s="96"/>
      <c r="P16" s="97"/>
    </row>
    <row r="17" spans="1:16" s="56" customFormat="1" ht="25.5">
      <c r="A17" s="273">
        <v>2</v>
      </c>
      <c r="B17" s="274"/>
      <c r="C17" s="692" t="s">
        <v>1401</v>
      </c>
      <c r="D17" s="283" t="s">
        <v>140</v>
      </c>
      <c r="E17" s="440">
        <v>280</v>
      </c>
      <c r="F17" s="161"/>
      <c r="G17" s="161"/>
      <c r="H17" s="214"/>
      <c r="I17" s="276"/>
      <c r="J17" s="276"/>
      <c r="K17" s="96"/>
      <c r="L17" s="50"/>
      <c r="M17" s="96"/>
      <c r="N17" s="96"/>
      <c r="O17" s="96"/>
      <c r="P17" s="97"/>
    </row>
    <row r="18" spans="1:16" s="56" customFormat="1" ht="51">
      <c r="A18" s="273">
        <v>3</v>
      </c>
      <c r="B18" s="274"/>
      <c r="C18" s="692" t="s">
        <v>810</v>
      </c>
      <c r="D18" s="283" t="s">
        <v>799</v>
      </c>
      <c r="E18" s="440">
        <v>6.51</v>
      </c>
      <c r="F18" s="161"/>
      <c r="G18" s="161"/>
      <c r="H18" s="214"/>
      <c r="I18" s="276"/>
      <c r="J18" s="276"/>
      <c r="K18" s="96"/>
      <c r="L18" s="50"/>
      <c r="M18" s="96"/>
      <c r="N18" s="96"/>
      <c r="O18" s="96"/>
      <c r="P18" s="97"/>
    </row>
    <row r="19" spans="1:16" s="56" customFormat="1" ht="15">
      <c r="A19" s="234">
        <v>0</v>
      </c>
      <c r="B19" s="238"/>
      <c r="C19" s="267" t="s">
        <v>939</v>
      </c>
      <c r="D19" s="236"/>
      <c r="E19" s="268"/>
      <c r="F19" s="161"/>
      <c r="G19" s="161"/>
      <c r="H19" s="214"/>
      <c r="I19" s="165"/>
      <c r="J19" s="165"/>
      <c r="K19" s="96"/>
      <c r="L19" s="50"/>
      <c r="M19" s="96"/>
      <c r="N19" s="96"/>
      <c r="O19" s="96"/>
      <c r="P19" s="97"/>
    </row>
    <row r="20" spans="1:16" s="56" customFormat="1" ht="25.5">
      <c r="A20" s="234">
        <v>4</v>
      </c>
      <c r="B20" s="238"/>
      <c r="C20" s="285" t="s">
        <v>813</v>
      </c>
      <c r="D20" s="260" t="s">
        <v>29</v>
      </c>
      <c r="E20" s="268">
        <v>1070</v>
      </c>
      <c r="F20" s="161"/>
      <c r="G20" s="161"/>
      <c r="H20" s="214"/>
      <c r="I20" s="161"/>
      <c r="J20" s="161"/>
      <c r="K20" s="96"/>
      <c r="L20" s="50"/>
      <c r="M20" s="96"/>
      <c r="N20" s="96"/>
      <c r="O20" s="96"/>
      <c r="P20" s="97"/>
    </row>
    <row r="21" spans="1:16" s="56" customFormat="1" ht="38.25">
      <c r="A21" s="234">
        <v>5</v>
      </c>
      <c r="B21" s="238"/>
      <c r="C21" s="270" t="s">
        <v>798</v>
      </c>
      <c r="D21" s="260" t="s">
        <v>799</v>
      </c>
      <c r="E21" s="268">
        <f>4.174+4.174</f>
        <v>8.3480000000000008</v>
      </c>
      <c r="F21" s="161"/>
      <c r="G21" s="161"/>
      <c r="H21" s="214"/>
      <c r="I21" s="214"/>
      <c r="J21" s="214"/>
      <c r="K21" s="96"/>
      <c r="L21" s="50"/>
      <c r="M21" s="96"/>
      <c r="N21" s="96"/>
      <c r="O21" s="96"/>
      <c r="P21" s="97"/>
    </row>
    <row r="22" spans="1:16" s="56" customFormat="1" ht="38.25">
      <c r="A22" s="234">
        <v>6</v>
      </c>
      <c r="B22" s="238"/>
      <c r="C22" s="271" t="s">
        <v>1267</v>
      </c>
      <c r="D22" s="260" t="s">
        <v>586</v>
      </c>
      <c r="E22" s="268">
        <f>27.68+7.412+56.88+41.712</f>
        <v>133.68400000000003</v>
      </c>
      <c r="F22" s="161"/>
      <c r="G22" s="161"/>
      <c r="H22" s="214"/>
      <c r="I22" s="161"/>
      <c r="J22" s="161"/>
      <c r="K22" s="96"/>
      <c r="L22" s="50"/>
      <c r="M22" s="96"/>
      <c r="N22" s="96"/>
      <c r="O22" s="96"/>
      <c r="P22" s="97"/>
    </row>
    <row r="23" spans="1:16" s="56" customFormat="1" ht="15">
      <c r="A23" s="234">
        <v>0</v>
      </c>
      <c r="B23" s="238"/>
      <c r="C23" s="267" t="s">
        <v>936</v>
      </c>
      <c r="D23" s="236"/>
      <c r="E23" s="268"/>
      <c r="F23" s="161"/>
      <c r="G23" s="161"/>
      <c r="H23" s="214"/>
      <c r="I23" s="165"/>
      <c r="J23" s="165"/>
      <c r="K23" s="96"/>
      <c r="L23" s="50"/>
      <c r="M23" s="96"/>
      <c r="N23" s="96"/>
      <c r="O23" s="96"/>
      <c r="P23" s="97"/>
    </row>
    <row r="24" spans="1:16" s="56" customFormat="1" ht="51">
      <c r="A24" s="273">
        <v>7</v>
      </c>
      <c r="B24" s="274"/>
      <c r="C24" s="277" t="s">
        <v>810</v>
      </c>
      <c r="D24" s="275" t="s">
        <v>799</v>
      </c>
      <c r="E24" s="419">
        <f>8.13+0.976</f>
        <v>9.1060000000000016</v>
      </c>
      <c r="F24" s="161"/>
      <c r="G24" s="161"/>
      <c r="H24" s="214"/>
      <c r="I24" s="276"/>
      <c r="J24" s="276"/>
      <c r="K24" s="96"/>
      <c r="L24" s="50"/>
      <c r="M24" s="96"/>
      <c r="N24" s="96"/>
      <c r="O24" s="96"/>
      <c r="P24" s="97"/>
    </row>
    <row r="25" spans="1:16" s="56" customFormat="1">
      <c r="A25" s="280">
        <v>0</v>
      </c>
      <c r="B25" s="281"/>
      <c r="C25" s="282" t="s">
        <v>938</v>
      </c>
      <c r="D25" s="14"/>
      <c r="E25" s="15"/>
      <c r="F25" s="161"/>
      <c r="G25" s="161"/>
      <c r="H25" s="214"/>
      <c r="I25" s="279"/>
      <c r="J25" s="279"/>
      <c r="K25" s="96"/>
      <c r="L25" s="50"/>
      <c r="M25" s="96"/>
      <c r="N25" s="96"/>
      <c r="O25" s="96"/>
      <c r="P25" s="97"/>
    </row>
    <row r="26" spans="1:16" s="56" customFormat="1" ht="25.5">
      <c r="A26" s="234">
        <v>8</v>
      </c>
      <c r="B26" s="283"/>
      <c r="C26" s="284" t="s">
        <v>937</v>
      </c>
      <c r="D26" s="283" t="s">
        <v>29</v>
      </c>
      <c r="E26" s="440">
        <f>1110.49+1110.58</f>
        <v>2221.0699999999997</v>
      </c>
      <c r="F26" s="161"/>
      <c r="G26" s="161"/>
      <c r="H26" s="214"/>
      <c r="I26" s="161"/>
      <c r="J26" s="161"/>
      <c r="K26" s="96"/>
      <c r="L26" s="50"/>
      <c r="M26" s="96"/>
      <c r="N26" s="96"/>
      <c r="O26" s="96"/>
      <c r="P26" s="97"/>
    </row>
    <row r="27" spans="1:16" s="56" customFormat="1" ht="25.5">
      <c r="A27" s="234">
        <v>9</v>
      </c>
      <c r="B27" s="238"/>
      <c r="C27" s="285" t="s">
        <v>812</v>
      </c>
      <c r="D27" s="260" t="s">
        <v>29</v>
      </c>
      <c r="E27" s="268">
        <v>1780</v>
      </c>
      <c r="F27" s="161"/>
      <c r="G27" s="161"/>
      <c r="H27" s="214"/>
      <c r="I27" s="161"/>
      <c r="J27" s="161"/>
      <c r="K27" s="96"/>
      <c r="L27" s="50"/>
      <c r="M27" s="96"/>
      <c r="N27" s="96"/>
      <c r="O27" s="96"/>
      <c r="P27" s="97"/>
    </row>
    <row r="28" spans="1:16" s="56" customFormat="1" ht="38.25">
      <c r="A28" s="234">
        <v>10</v>
      </c>
      <c r="B28" s="238"/>
      <c r="C28" s="270" t="s">
        <v>798</v>
      </c>
      <c r="D28" s="260" t="s">
        <v>799</v>
      </c>
      <c r="E28" s="268">
        <f>35.85+35.766</f>
        <v>71.616</v>
      </c>
      <c r="F28" s="161"/>
      <c r="G28" s="161"/>
      <c r="H28" s="214"/>
      <c r="I28" s="214"/>
      <c r="J28" s="214"/>
      <c r="K28" s="96"/>
      <c r="L28" s="50"/>
      <c r="M28" s="96"/>
      <c r="N28" s="96"/>
      <c r="O28" s="96"/>
      <c r="P28" s="97"/>
    </row>
    <row r="29" spans="1:16" s="56" customFormat="1" ht="38.25">
      <c r="A29" s="234">
        <v>11</v>
      </c>
      <c r="B29" s="238"/>
      <c r="C29" s="271" t="s">
        <v>1268</v>
      </c>
      <c r="D29" s="260" t="s">
        <v>586</v>
      </c>
      <c r="E29" s="268">
        <f>195.68+158.35</f>
        <v>354.03</v>
      </c>
      <c r="F29" s="161"/>
      <c r="G29" s="161"/>
      <c r="H29" s="214"/>
      <c r="I29" s="161"/>
      <c r="J29" s="161"/>
      <c r="K29" s="96"/>
      <c r="L29" s="50"/>
      <c r="M29" s="96"/>
      <c r="N29" s="96"/>
      <c r="O29" s="96"/>
      <c r="P29" s="97"/>
    </row>
    <row r="30" spans="1:16" s="56" customFormat="1" ht="15">
      <c r="A30" s="234">
        <v>0</v>
      </c>
      <c r="B30" s="238"/>
      <c r="C30" s="267" t="s">
        <v>814</v>
      </c>
      <c r="D30" s="236"/>
      <c r="E30" s="268"/>
      <c r="F30" s="161"/>
      <c r="G30" s="161"/>
      <c r="H30" s="214"/>
      <c r="I30" s="165"/>
      <c r="J30" s="165"/>
      <c r="K30" s="96"/>
      <c r="L30" s="50"/>
      <c r="M30" s="96"/>
      <c r="N30" s="96"/>
      <c r="O30" s="96"/>
      <c r="P30" s="97"/>
    </row>
    <row r="31" spans="1:16" s="56" customFormat="1" ht="51">
      <c r="A31" s="273">
        <v>12</v>
      </c>
      <c r="B31" s="274"/>
      <c r="C31" s="277" t="s">
        <v>810</v>
      </c>
      <c r="D31" s="275" t="s">
        <v>799</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4" customHeight="1">
      <c r="A33" s="41"/>
      <c r="B33" s="41"/>
      <c r="C33" s="676" t="s">
        <v>97</v>
      </c>
      <c r="D33" s="677"/>
      <c r="E33" s="677"/>
      <c r="F33" s="677"/>
      <c r="G33" s="677"/>
      <c r="H33" s="677"/>
      <c r="I33" s="677"/>
      <c r="J33" s="677"/>
      <c r="K33" s="677"/>
      <c r="L33" s="42"/>
      <c r="M33" s="42"/>
      <c r="N33" s="42"/>
      <c r="O33" s="42"/>
      <c r="P33" s="42"/>
    </row>
    <row r="34" spans="1:16" s="114" customFormat="1" collapsed="1">
      <c r="I34" s="135"/>
    </row>
    <row r="35" spans="1:16" customFormat="1" ht="12.75" customHeight="1">
      <c r="B35" s="136" t="s">
        <v>52</v>
      </c>
    </row>
    <row r="36" spans="1:16" customFormat="1" ht="45" customHeight="1">
      <c r="A36"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663"/>
      <c r="C36" s="663"/>
      <c r="D36" s="663"/>
      <c r="E36" s="663"/>
      <c r="F36" s="663"/>
      <c r="G36" s="663"/>
      <c r="H36" s="663"/>
      <c r="I36" s="663"/>
      <c r="J36" s="663"/>
      <c r="K36" s="663"/>
      <c r="L36" s="663"/>
      <c r="M36" s="663"/>
      <c r="N36" s="663"/>
      <c r="O36" s="663"/>
      <c r="P36" s="663"/>
    </row>
    <row r="37" spans="1:16" customFormat="1" ht="77.25" customHeight="1">
      <c r="A37" s="663"/>
      <c r="B37" s="663"/>
      <c r="C37" s="663"/>
      <c r="D37" s="663"/>
      <c r="E37" s="663"/>
      <c r="F37" s="663"/>
      <c r="G37" s="663"/>
      <c r="H37" s="663"/>
      <c r="I37" s="663"/>
      <c r="J37" s="663"/>
      <c r="K37" s="663"/>
      <c r="L37" s="663"/>
      <c r="M37" s="663"/>
      <c r="N37" s="663"/>
      <c r="O37" s="663"/>
      <c r="P37" s="663"/>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660">
        <f>Koptame!C42</f>
        <v>0</v>
      </c>
      <c r="N41" s="660"/>
      <c r="O41" s="142"/>
      <c r="P41" s="142"/>
    </row>
    <row r="42" spans="1:16" s="114" customFormat="1">
      <c r="C42" s="133">
        <f>Koptame!C37</f>
        <v>0</v>
      </c>
      <c r="L42" s="133"/>
      <c r="M42" s="661">
        <f>Koptame!C43</f>
        <v>0</v>
      </c>
      <c r="N42" s="661"/>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4">
    <cfRule type="expression" dxfId="1378" priority="1" stopIfTrue="1">
      <formula>I24=#REF!=FALSE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I24=#REF!=FALSE</formula>
    </cfRule>
  </conditionalFormatting>
  <conditionalFormatting sqref="I31">
    <cfRule type="expression" dxfId="1372" priority="7" stopIfTrue="1">
      <formula>I31=#REF!=FALSE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P87"/>
  <sheetViews>
    <sheetView showZeros="0" view="pageBreakPreview" zoomScale="150" zoomScaleNormal="100" zoomScaleSheetLayoutView="150" workbookViewId="0">
      <selection activeCell="C76" sqref="C76"/>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kops1!B25</f>
        <v>1,5</v>
      </c>
      <c r="I1" s="53"/>
    </row>
    <row r="2" spans="1:16" s="24" customFormat="1" ht="15">
      <c r="A2" s="671" t="str">
        <f>C13</f>
        <v>Jumts</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3.95" customHeight="1">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816</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810</v>
      </c>
      <c r="D15" s="275" t="s">
        <v>799</v>
      </c>
      <c r="E15" s="610">
        <v>39.54</v>
      </c>
      <c r="F15" s="161"/>
      <c r="G15" s="161"/>
      <c r="H15" s="214"/>
      <c r="I15" s="276"/>
      <c r="J15" s="276"/>
      <c r="K15" s="96"/>
      <c r="L15" s="50"/>
      <c r="M15" s="96"/>
      <c r="N15" s="96"/>
      <c r="O15" s="96"/>
      <c r="P15" s="97"/>
    </row>
    <row r="16" spans="1:16" s="56" customFormat="1" ht="63.75">
      <c r="A16" s="261">
        <v>2</v>
      </c>
      <c r="B16" s="286"/>
      <c r="C16" s="271" t="s">
        <v>817</v>
      </c>
      <c r="D16" s="286" t="s">
        <v>586</v>
      </c>
      <c r="E16" s="286">
        <f>21.24+63.73</f>
        <v>84.97</v>
      </c>
      <c r="F16" s="161"/>
      <c r="G16" s="161"/>
      <c r="H16" s="214"/>
      <c r="I16" s="287"/>
      <c r="J16" s="287"/>
      <c r="K16" s="96"/>
      <c r="L16" s="50"/>
      <c r="M16" s="96"/>
      <c r="N16" s="96"/>
      <c r="O16" s="96"/>
      <c r="P16" s="97"/>
    </row>
    <row r="17" spans="1:16" s="56" customFormat="1">
      <c r="A17" s="280">
        <v>0</v>
      </c>
      <c r="B17" s="281"/>
      <c r="C17" s="282" t="s">
        <v>859</v>
      </c>
      <c r="D17" s="14"/>
      <c r="E17" s="15"/>
      <c r="F17" s="161"/>
      <c r="G17" s="161"/>
      <c r="H17" s="214"/>
      <c r="I17" s="279"/>
      <c r="J17" s="279"/>
      <c r="K17" s="96"/>
      <c r="L17" s="50"/>
      <c r="M17" s="96"/>
      <c r="N17" s="96"/>
      <c r="O17" s="96"/>
      <c r="P17" s="97"/>
    </row>
    <row r="18" spans="1:16" s="56" customFormat="1" ht="25.5">
      <c r="A18" s="234">
        <v>3</v>
      </c>
      <c r="B18" s="236"/>
      <c r="C18" s="235" t="s">
        <v>861</v>
      </c>
      <c r="D18" s="236" t="s">
        <v>29</v>
      </c>
      <c r="E18" s="268">
        <v>366.2</v>
      </c>
      <c r="F18" s="161"/>
      <c r="G18" s="161"/>
      <c r="H18" s="214"/>
      <c r="I18" s="214"/>
      <c r="J18" s="214"/>
      <c r="K18" s="96"/>
      <c r="L18" s="50"/>
      <c r="M18" s="96"/>
      <c r="N18" s="96"/>
      <c r="O18" s="96"/>
      <c r="P18" s="97"/>
    </row>
    <row r="19" spans="1:16" s="56" customFormat="1" ht="25.5">
      <c r="A19" s="234">
        <v>4</v>
      </c>
      <c r="B19" s="236"/>
      <c r="C19" s="235" t="s">
        <v>862</v>
      </c>
      <c r="D19" s="236" t="s">
        <v>29</v>
      </c>
      <c r="E19" s="268">
        <v>366.2</v>
      </c>
      <c r="F19" s="161"/>
      <c r="G19" s="161"/>
      <c r="H19" s="214"/>
      <c r="I19" s="214"/>
      <c r="J19" s="214"/>
      <c r="K19" s="96"/>
      <c r="L19" s="50"/>
      <c r="M19" s="96"/>
      <c r="N19" s="96"/>
      <c r="O19" s="96"/>
      <c r="P19" s="97"/>
    </row>
    <row r="20" spans="1:16" s="56" customFormat="1" ht="38.25">
      <c r="A20" s="261">
        <v>5</v>
      </c>
      <c r="B20" s="238"/>
      <c r="C20" s="265" t="s">
        <v>1402</v>
      </c>
      <c r="D20" s="260" t="s">
        <v>29</v>
      </c>
      <c r="E20" s="268">
        <v>366.2</v>
      </c>
      <c r="F20" s="161"/>
      <c r="G20" s="161"/>
      <c r="H20" s="214"/>
      <c r="I20" s="214"/>
      <c r="J20" s="214"/>
      <c r="K20" s="96"/>
      <c r="L20" s="50"/>
      <c r="M20" s="96"/>
      <c r="N20" s="96"/>
      <c r="O20" s="96"/>
      <c r="P20" s="97"/>
    </row>
    <row r="21" spans="1:16" s="56" customFormat="1" ht="38.25">
      <c r="A21" s="261">
        <v>6</v>
      </c>
      <c r="B21" s="238"/>
      <c r="C21" s="265" t="s">
        <v>1403</v>
      </c>
      <c r="D21" s="260" t="s">
        <v>29</v>
      </c>
      <c r="E21" s="268">
        <v>366.2</v>
      </c>
      <c r="F21" s="161"/>
      <c r="G21" s="161"/>
      <c r="H21" s="214"/>
      <c r="I21" s="214"/>
      <c r="J21" s="214"/>
      <c r="K21" s="96"/>
      <c r="L21" s="50"/>
      <c r="M21" s="96"/>
      <c r="N21" s="96"/>
      <c r="O21" s="96"/>
      <c r="P21" s="97"/>
    </row>
    <row r="22" spans="1:16" s="56" customFormat="1" ht="25.5">
      <c r="A22" s="234">
        <v>7</v>
      </c>
      <c r="B22" s="236"/>
      <c r="C22" s="235" t="s">
        <v>864</v>
      </c>
      <c r="D22" s="236" t="s">
        <v>29</v>
      </c>
      <c r="E22" s="268">
        <v>366.2</v>
      </c>
      <c r="F22" s="161"/>
      <c r="G22" s="161"/>
      <c r="H22" s="214"/>
      <c r="I22" s="214"/>
      <c r="J22" s="214"/>
      <c r="K22" s="96"/>
      <c r="L22" s="50"/>
      <c r="M22" s="96"/>
      <c r="N22" s="96"/>
      <c r="O22" s="96"/>
      <c r="P22" s="97"/>
    </row>
    <row r="23" spans="1:16" s="56" customFormat="1" ht="25.5">
      <c r="A23" s="234">
        <v>8</v>
      </c>
      <c r="B23" s="236"/>
      <c r="C23" s="235" t="s">
        <v>861</v>
      </c>
      <c r="D23" s="236" t="s">
        <v>29</v>
      </c>
      <c r="E23" s="268">
        <v>366.2</v>
      </c>
      <c r="F23" s="161"/>
      <c r="G23" s="161"/>
      <c r="H23" s="214"/>
      <c r="I23" s="214"/>
      <c r="J23" s="214"/>
      <c r="K23" s="96"/>
      <c r="L23" s="50"/>
      <c r="M23" s="96"/>
      <c r="N23" s="96"/>
      <c r="O23" s="96"/>
      <c r="P23" s="97"/>
    </row>
    <row r="24" spans="1:16" s="56" customFormat="1" ht="38.25">
      <c r="A24" s="261">
        <v>9</v>
      </c>
      <c r="B24" s="238"/>
      <c r="C24" s="265" t="s">
        <v>865</v>
      </c>
      <c r="D24" s="260" t="s">
        <v>29</v>
      </c>
      <c r="E24" s="268">
        <v>366.2</v>
      </c>
      <c r="F24" s="161"/>
      <c r="G24" s="161"/>
      <c r="H24" s="214"/>
      <c r="I24" s="214"/>
      <c r="J24" s="214"/>
      <c r="K24" s="96"/>
      <c r="L24" s="50"/>
      <c r="M24" s="96"/>
      <c r="N24" s="96"/>
      <c r="O24" s="96"/>
      <c r="P24" s="97"/>
    </row>
    <row r="25" spans="1:16" s="56" customFormat="1" ht="25.5">
      <c r="A25" s="261">
        <v>10</v>
      </c>
      <c r="B25" s="238"/>
      <c r="C25" s="265" t="s">
        <v>1404</v>
      </c>
      <c r="D25" s="260" t="s">
        <v>29</v>
      </c>
      <c r="E25" s="268">
        <v>366.2</v>
      </c>
      <c r="F25" s="161"/>
      <c r="G25" s="161"/>
      <c r="H25" s="214"/>
      <c r="I25" s="214"/>
      <c r="J25" s="214"/>
      <c r="K25" s="96"/>
      <c r="L25" s="50"/>
      <c r="M25" s="96"/>
      <c r="N25" s="96"/>
      <c r="O25" s="96"/>
      <c r="P25" s="97"/>
    </row>
    <row r="26" spans="1:16" s="56" customFormat="1" ht="38.25">
      <c r="A26" s="437">
        <v>11</v>
      </c>
      <c r="B26" s="444"/>
      <c r="C26" s="445" t="s">
        <v>1405</v>
      </c>
      <c r="D26" s="446" t="s">
        <v>29</v>
      </c>
      <c r="E26" s="215">
        <v>366.2</v>
      </c>
      <c r="F26" s="161"/>
      <c r="G26" s="161"/>
      <c r="H26" s="214"/>
      <c r="I26" s="214"/>
      <c r="J26" s="214"/>
      <c r="K26" s="96"/>
      <c r="L26" s="50"/>
      <c r="M26" s="96"/>
      <c r="N26" s="96"/>
      <c r="O26" s="96"/>
      <c r="P26" s="97"/>
    </row>
    <row r="27" spans="1:16" s="56" customFormat="1">
      <c r="A27" s="280">
        <v>0</v>
      </c>
      <c r="B27" s="281"/>
      <c r="C27" s="282" t="s">
        <v>867</v>
      </c>
      <c r="D27" s="14"/>
      <c r="E27" s="15"/>
      <c r="F27" s="161"/>
      <c r="G27" s="161"/>
      <c r="H27" s="214"/>
      <c r="I27" s="279"/>
      <c r="J27" s="279"/>
      <c r="K27" s="96"/>
      <c r="L27" s="50"/>
      <c r="M27" s="96"/>
      <c r="N27" s="96"/>
      <c r="O27" s="96"/>
      <c r="P27" s="97"/>
    </row>
    <row r="28" spans="1:16" s="56" customFormat="1" ht="25.5">
      <c r="A28" s="261">
        <v>12</v>
      </c>
      <c r="B28" s="238"/>
      <c r="C28" s="265" t="s">
        <v>1406</v>
      </c>
      <c r="D28" s="260" t="s">
        <v>29</v>
      </c>
      <c r="E28" s="250">
        <v>401.4</v>
      </c>
      <c r="F28" s="161"/>
      <c r="G28" s="161"/>
      <c r="H28" s="214"/>
      <c r="I28" s="214"/>
      <c r="J28" s="214"/>
      <c r="K28" s="96"/>
      <c r="L28" s="50"/>
      <c r="M28" s="96"/>
      <c r="N28" s="96"/>
      <c r="O28" s="96"/>
      <c r="P28" s="97"/>
    </row>
    <row r="29" spans="1:16" s="56" customFormat="1" ht="38.25">
      <c r="A29" s="437">
        <v>13</v>
      </c>
      <c r="B29" s="444"/>
      <c r="C29" s="445" t="s">
        <v>1405</v>
      </c>
      <c r="D29" s="446" t="s">
        <v>29</v>
      </c>
      <c r="E29" s="215">
        <v>401.4</v>
      </c>
      <c r="F29" s="161"/>
      <c r="G29" s="161"/>
      <c r="H29" s="214"/>
      <c r="I29" s="214"/>
      <c r="J29" s="214"/>
      <c r="K29" s="96"/>
      <c r="L29" s="50"/>
      <c r="M29" s="96"/>
      <c r="N29" s="96"/>
      <c r="O29" s="96"/>
      <c r="P29" s="97"/>
    </row>
    <row r="30" spans="1:16" s="56" customFormat="1" ht="25.5">
      <c r="A30" s="234">
        <v>14</v>
      </c>
      <c r="B30" s="236"/>
      <c r="C30" s="235" t="s">
        <v>861</v>
      </c>
      <c r="D30" s="236" t="s">
        <v>29</v>
      </c>
      <c r="E30" s="250">
        <v>401.4</v>
      </c>
      <c r="F30" s="161"/>
      <c r="G30" s="161"/>
      <c r="H30" s="214"/>
      <c r="I30" s="214"/>
      <c r="J30" s="214"/>
      <c r="K30" s="96"/>
      <c r="L30" s="50"/>
      <c r="M30" s="96"/>
      <c r="N30" s="96"/>
      <c r="O30" s="96"/>
      <c r="P30" s="97"/>
    </row>
    <row r="31" spans="1:16" s="56" customFormat="1" ht="38.25">
      <c r="A31" s="261">
        <v>15</v>
      </c>
      <c r="B31" s="238"/>
      <c r="C31" s="265" t="s">
        <v>1407</v>
      </c>
      <c r="D31" s="260" t="s">
        <v>29</v>
      </c>
      <c r="E31" s="250">
        <v>401.4</v>
      </c>
      <c r="F31" s="161"/>
      <c r="G31" s="161"/>
      <c r="H31" s="214"/>
      <c r="I31" s="214"/>
      <c r="J31" s="214"/>
      <c r="K31" s="96"/>
      <c r="L31" s="50"/>
      <c r="M31" s="96"/>
      <c r="N31" s="96"/>
      <c r="O31" s="96"/>
      <c r="P31" s="97"/>
    </row>
    <row r="32" spans="1:16" s="56" customFormat="1" ht="25.5">
      <c r="A32" s="234">
        <v>16</v>
      </c>
      <c r="B32" s="236"/>
      <c r="C32" s="235" t="s">
        <v>864</v>
      </c>
      <c r="D32" s="236" t="s">
        <v>29</v>
      </c>
      <c r="E32" s="250">
        <v>401.4</v>
      </c>
      <c r="F32" s="161"/>
      <c r="G32" s="161"/>
      <c r="H32" s="214"/>
      <c r="I32" s="214"/>
      <c r="J32" s="214"/>
      <c r="K32" s="96"/>
      <c r="L32" s="50"/>
      <c r="M32" s="96"/>
      <c r="N32" s="96"/>
      <c r="O32" s="96"/>
      <c r="P32" s="97"/>
    </row>
    <row r="33" spans="1:16" s="56" customFormat="1" ht="38.25">
      <c r="A33" s="261">
        <v>17</v>
      </c>
      <c r="B33" s="238"/>
      <c r="C33" s="265" t="s">
        <v>1403</v>
      </c>
      <c r="D33" s="260" t="s">
        <v>29</v>
      </c>
      <c r="E33" s="250">
        <v>401.4</v>
      </c>
      <c r="F33" s="161"/>
      <c r="G33" s="161"/>
      <c r="H33" s="214"/>
      <c r="I33" s="214"/>
      <c r="J33" s="214"/>
      <c r="K33" s="96"/>
      <c r="L33" s="50"/>
      <c r="M33" s="96"/>
      <c r="N33" s="96"/>
      <c r="O33" s="96"/>
      <c r="P33" s="97"/>
    </row>
    <row r="34" spans="1:16" s="56" customFormat="1" ht="25.5">
      <c r="A34" s="234">
        <v>18</v>
      </c>
      <c r="B34" s="236"/>
      <c r="C34" s="235" t="s">
        <v>862</v>
      </c>
      <c r="D34" s="236" t="s">
        <v>29</v>
      </c>
      <c r="E34" s="250">
        <v>401.4</v>
      </c>
      <c r="F34" s="161"/>
      <c r="G34" s="161"/>
      <c r="H34" s="214"/>
      <c r="I34" s="214"/>
      <c r="J34" s="214"/>
      <c r="K34" s="96"/>
      <c r="L34" s="50"/>
      <c r="M34" s="96"/>
      <c r="N34" s="96"/>
      <c r="O34" s="96"/>
      <c r="P34" s="97"/>
    </row>
    <row r="35" spans="1:16" s="56" customFormat="1" ht="38.25">
      <c r="A35" s="261">
        <v>19</v>
      </c>
      <c r="B35" s="238"/>
      <c r="C35" s="265" t="s">
        <v>1402</v>
      </c>
      <c r="D35" s="260" t="s">
        <v>29</v>
      </c>
      <c r="E35" s="250">
        <v>401.4</v>
      </c>
      <c r="F35" s="161"/>
      <c r="G35" s="161"/>
      <c r="H35" s="214"/>
      <c r="I35" s="214"/>
      <c r="J35" s="214"/>
      <c r="K35" s="96"/>
      <c r="L35" s="50"/>
      <c r="M35" s="96"/>
      <c r="N35" s="96"/>
      <c r="O35" s="96"/>
      <c r="P35" s="97"/>
    </row>
    <row r="36" spans="1:16" s="56" customFormat="1" ht="25.5">
      <c r="A36" s="234">
        <v>20</v>
      </c>
      <c r="B36" s="236"/>
      <c r="C36" s="235" t="s">
        <v>861</v>
      </c>
      <c r="D36" s="236" t="s">
        <v>29</v>
      </c>
      <c r="E36" s="250">
        <v>401.4</v>
      </c>
      <c r="F36" s="161"/>
      <c r="G36" s="161"/>
      <c r="H36" s="214"/>
      <c r="I36" s="214"/>
      <c r="J36" s="214"/>
      <c r="K36" s="96"/>
      <c r="L36" s="50"/>
      <c r="M36" s="96"/>
      <c r="N36" s="96"/>
      <c r="O36" s="96"/>
      <c r="P36" s="97"/>
    </row>
    <row r="37" spans="1:16" s="56" customFormat="1" ht="25.5" customHeight="1">
      <c r="A37" s="234">
        <v>21</v>
      </c>
      <c r="B37" s="422"/>
      <c r="C37" s="265" t="s">
        <v>868</v>
      </c>
      <c r="D37" s="260" t="s">
        <v>29</v>
      </c>
      <c r="E37" s="250">
        <v>401.4</v>
      </c>
      <c r="F37" s="161"/>
      <c r="G37" s="161"/>
      <c r="H37" s="214"/>
      <c r="I37" s="215"/>
      <c r="J37" s="216"/>
      <c r="K37" s="96"/>
      <c r="L37" s="50"/>
      <c r="M37" s="96"/>
      <c r="N37" s="96"/>
      <c r="O37" s="96"/>
      <c r="P37" s="97"/>
    </row>
    <row r="38" spans="1:16" s="56" customFormat="1">
      <c r="A38" s="280">
        <v>0</v>
      </c>
      <c r="B38" s="281"/>
      <c r="C38" s="282" t="s">
        <v>869</v>
      </c>
      <c r="D38" s="14"/>
      <c r="E38" s="15"/>
      <c r="F38" s="161"/>
      <c r="G38" s="161"/>
      <c r="H38" s="214"/>
      <c r="I38" s="279"/>
      <c r="J38" s="279"/>
      <c r="K38" s="96"/>
      <c r="L38" s="50"/>
      <c r="M38" s="96"/>
      <c r="N38" s="96"/>
      <c r="O38" s="96"/>
      <c r="P38" s="97"/>
    </row>
    <row r="39" spans="1:16" s="56" customFormat="1" ht="25.5">
      <c r="A39" s="261">
        <v>22</v>
      </c>
      <c r="B39" s="238"/>
      <c r="C39" s="265" t="s">
        <v>1406</v>
      </c>
      <c r="D39" s="260" t="s">
        <v>29</v>
      </c>
      <c r="E39" s="250">
        <v>692.4</v>
      </c>
      <c r="F39" s="161"/>
      <c r="G39" s="161"/>
      <c r="H39" s="214"/>
      <c r="I39" s="214"/>
      <c r="J39" s="214"/>
      <c r="K39" s="96"/>
      <c r="L39" s="50"/>
      <c r="M39" s="96"/>
      <c r="N39" s="96"/>
      <c r="O39" s="96"/>
      <c r="P39" s="97"/>
    </row>
    <row r="40" spans="1:16" s="56" customFormat="1" ht="38.25">
      <c r="A40" s="437">
        <v>23</v>
      </c>
      <c r="B40" s="444"/>
      <c r="C40" s="445" t="s">
        <v>1405</v>
      </c>
      <c r="D40" s="446" t="s">
        <v>29</v>
      </c>
      <c r="E40" s="215">
        <v>692.4</v>
      </c>
      <c r="F40" s="161"/>
      <c r="G40" s="161"/>
      <c r="H40" s="214"/>
      <c r="I40" s="214"/>
      <c r="J40" s="214"/>
      <c r="K40" s="96"/>
      <c r="L40" s="50"/>
      <c r="M40" s="96"/>
      <c r="N40" s="96"/>
      <c r="O40" s="96"/>
      <c r="P40" s="97"/>
    </row>
    <row r="41" spans="1:16" s="56" customFormat="1" ht="25.5">
      <c r="A41" s="234">
        <v>24</v>
      </c>
      <c r="B41" s="236"/>
      <c r="C41" s="235" t="s">
        <v>861</v>
      </c>
      <c r="D41" s="236" t="s">
        <v>29</v>
      </c>
      <c r="E41" s="250">
        <v>692.4</v>
      </c>
      <c r="F41" s="161"/>
      <c r="G41" s="161"/>
      <c r="H41" s="214"/>
      <c r="I41" s="214"/>
      <c r="J41" s="214"/>
      <c r="K41" s="96"/>
      <c r="L41" s="50"/>
      <c r="M41" s="96"/>
      <c r="N41" s="96"/>
      <c r="O41" s="96"/>
      <c r="P41" s="97"/>
    </row>
    <row r="42" spans="1:16" s="56" customFormat="1" ht="38.25">
      <c r="A42" s="261">
        <v>25</v>
      </c>
      <c r="B42" s="238"/>
      <c r="C42" s="265" t="s">
        <v>1407</v>
      </c>
      <c r="D42" s="260" t="s">
        <v>29</v>
      </c>
      <c r="E42" s="250">
        <v>692.4</v>
      </c>
      <c r="F42" s="161"/>
      <c r="G42" s="161"/>
      <c r="H42" s="214"/>
      <c r="I42" s="214"/>
      <c r="J42" s="214"/>
      <c r="K42" s="96"/>
      <c r="L42" s="50"/>
      <c r="M42" s="96"/>
      <c r="N42" s="96"/>
      <c r="O42" s="96"/>
      <c r="P42" s="97"/>
    </row>
    <row r="43" spans="1:16" s="56" customFormat="1" ht="25.5">
      <c r="A43" s="234">
        <v>26</v>
      </c>
      <c r="B43" s="236"/>
      <c r="C43" s="235" t="s">
        <v>864</v>
      </c>
      <c r="D43" s="236" t="s">
        <v>29</v>
      </c>
      <c r="E43" s="250">
        <v>692.4</v>
      </c>
      <c r="F43" s="161"/>
      <c r="G43" s="161"/>
      <c r="H43" s="214"/>
      <c r="I43" s="214"/>
      <c r="J43" s="214"/>
      <c r="K43" s="96"/>
      <c r="L43" s="50"/>
      <c r="M43" s="96"/>
      <c r="N43" s="96"/>
      <c r="O43" s="96"/>
      <c r="P43" s="97"/>
    </row>
    <row r="44" spans="1:16" s="56" customFormat="1" ht="38.25">
      <c r="A44" s="261">
        <v>27</v>
      </c>
      <c r="B44" s="238"/>
      <c r="C44" s="265" t="s">
        <v>1403</v>
      </c>
      <c r="D44" s="260" t="s">
        <v>29</v>
      </c>
      <c r="E44" s="250">
        <v>692.4</v>
      </c>
      <c r="F44" s="161"/>
      <c r="G44" s="161"/>
      <c r="H44" s="214"/>
      <c r="I44" s="214"/>
      <c r="J44" s="214"/>
      <c r="K44" s="96"/>
      <c r="L44" s="50"/>
      <c r="M44" s="96"/>
      <c r="N44" s="96"/>
      <c r="O44" s="96"/>
      <c r="P44" s="97"/>
    </row>
    <row r="45" spans="1:16" s="56" customFormat="1" ht="25.5">
      <c r="A45" s="234">
        <v>28</v>
      </c>
      <c r="B45" s="236"/>
      <c r="C45" s="235" t="s">
        <v>862</v>
      </c>
      <c r="D45" s="236" t="s">
        <v>29</v>
      </c>
      <c r="E45" s="250">
        <v>692.4</v>
      </c>
      <c r="F45" s="161"/>
      <c r="G45" s="161"/>
      <c r="H45" s="214"/>
      <c r="I45" s="214"/>
      <c r="J45" s="214"/>
      <c r="K45" s="96"/>
      <c r="L45" s="50"/>
      <c r="M45" s="96"/>
      <c r="N45" s="96"/>
      <c r="O45" s="96"/>
      <c r="P45" s="97"/>
    </row>
    <row r="46" spans="1:16" s="56" customFormat="1" ht="38.25">
      <c r="A46" s="261">
        <v>29</v>
      </c>
      <c r="B46" s="238"/>
      <c r="C46" s="265" t="s">
        <v>1402</v>
      </c>
      <c r="D46" s="260" t="s">
        <v>29</v>
      </c>
      <c r="E46" s="250">
        <v>692.4</v>
      </c>
      <c r="F46" s="161"/>
      <c r="G46" s="161"/>
      <c r="H46" s="214"/>
      <c r="I46" s="214"/>
      <c r="J46" s="214"/>
      <c r="K46" s="96"/>
      <c r="L46" s="50"/>
      <c r="M46" s="96"/>
      <c r="N46" s="96"/>
      <c r="O46" s="96"/>
      <c r="P46" s="97"/>
    </row>
    <row r="47" spans="1:16" s="56" customFormat="1" ht="25.5">
      <c r="A47" s="234">
        <v>30</v>
      </c>
      <c r="B47" s="236"/>
      <c r="C47" s="235" t="s">
        <v>861</v>
      </c>
      <c r="D47" s="236" t="s">
        <v>29</v>
      </c>
      <c r="E47" s="250">
        <v>692.4</v>
      </c>
      <c r="F47" s="161"/>
      <c r="G47" s="161"/>
      <c r="H47" s="214"/>
      <c r="I47" s="214"/>
      <c r="J47" s="214"/>
      <c r="K47" s="96"/>
      <c r="L47" s="50"/>
      <c r="M47" s="96"/>
      <c r="N47" s="96"/>
      <c r="O47" s="96"/>
      <c r="P47" s="97"/>
    </row>
    <row r="48" spans="1:16" s="56" customFormat="1">
      <c r="A48" s="280">
        <v>0</v>
      </c>
      <c r="B48" s="281"/>
      <c r="C48" s="282" t="s">
        <v>870</v>
      </c>
      <c r="D48" s="14"/>
      <c r="E48" s="15"/>
      <c r="F48" s="161"/>
      <c r="G48" s="161"/>
      <c r="H48" s="214"/>
      <c r="I48" s="279"/>
      <c r="J48" s="279"/>
      <c r="K48" s="96"/>
      <c r="L48" s="50"/>
      <c r="M48" s="96"/>
      <c r="N48" s="96"/>
      <c r="O48" s="96"/>
      <c r="P48" s="97"/>
    </row>
    <row r="49" spans="1:16" s="56" customFormat="1" ht="63.75">
      <c r="A49" s="261">
        <v>31</v>
      </c>
      <c r="B49" s="422"/>
      <c r="C49" s="265" t="s">
        <v>866</v>
      </c>
      <c r="D49" s="260" t="s">
        <v>29</v>
      </c>
      <c r="E49" s="250">
        <v>219.2</v>
      </c>
      <c r="F49" s="161"/>
      <c r="G49" s="161"/>
      <c r="H49" s="214"/>
      <c r="I49" s="214"/>
      <c r="J49" s="214"/>
      <c r="K49" s="96"/>
      <c r="L49" s="50"/>
      <c r="M49" s="96"/>
      <c r="N49" s="96"/>
      <c r="O49" s="96"/>
      <c r="P49" s="97"/>
    </row>
    <row r="50" spans="1:16" s="56" customFormat="1" ht="63.75">
      <c r="A50" s="261">
        <v>32</v>
      </c>
      <c r="B50" s="422"/>
      <c r="C50" s="265" t="s">
        <v>866</v>
      </c>
      <c r="D50" s="260" t="s">
        <v>29</v>
      </c>
      <c r="E50" s="250">
        <v>219.2</v>
      </c>
      <c r="F50" s="161"/>
      <c r="G50" s="161"/>
      <c r="H50" s="214"/>
      <c r="I50" s="214"/>
      <c r="J50" s="214"/>
      <c r="K50" s="96"/>
      <c r="L50" s="50"/>
      <c r="M50" s="96"/>
      <c r="N50" s="96"/>
      <c r="O50" s="96"/>
      <c r="P50" s="97"/>
    </row>
    <row r="51" spans="1:16" s="56" customFormat="1">
      <c r="A51" s="261">
        <v>33</v>
      </c>
      <c r="B51" s="238"/>
      <c r="C51" s="265" t="s">
        <v>871</v>
      </c>
      <c r="D51" s="260" t="s">
        <v>29</v>
      </c>
      <c r="E51" s="250">
        <v>219.2</v>
      </c>
      <c r="F51" s="161"/>
      <c r="G51" s="161"/>
      <c r="H51" s="214"/>
      <c r="I51" s="214"/>
      <c r="J51" s="214"/>
      <c r="K51" s="96"/>
      <c r="L51" s="50"/>
      <c r="M51" s="96"/>
      <c r="N51" s="96"/>
      <c r="O51" s="96"/>
      <c r="P51" s="97"/>
    </row>
    <row r="52" spans="1:16" s="56" customFormat="1">
      <c r="A52" s="261">
        <v>34</v>
      </c>
      <c r="B52" s="238"/>
      <c r="C52" s="265" t="s">
        <v>872</v>
      </c>
      <c r="D52" s="260" t="s">
        <v>29</v>
      </c>
      <c r="E52" s="250">
        <v>219.2</v>
      </c>
      <c r="F52" s="161"/>
      <c r="G52" s="161"/>
      <c r="H52" s="214"/>
      <c r="I52" s="214"/>
      <c r="J52" s="214"/>
      <c r="K52" s="96"/>
      <c r="L52" s="50"/>
      <c r="M52" s="96"/>
      <c r="N52" s="96"/>
      <c r="O52" s="96"/>
      <c r="P52" s="97"/>
    </row>
    <row r="53" spans="1:16" s="56" customFormat="1" ht="25.5">
      <c r="A53" s="234">
        <v>35</v>
      </c>
      <c r="B53" s="236"/>
      <c r="C53" s="235" t="s">
        <v>861</v>
      </c>
      <c r="D53" s="236" t="s">
        <v>29</v>
      </c>
      <c r="E53" s="250">
        <v>219.2</v>
      </c>
      <c r="F53" s="161"/>
      <c r="G53" s="161"/>
      <c r="H53" s="214"/>
      <c r="I53" s="214"/>
      <c r="J53" s="214"/>
      <c r="K53" s="96"/>
      <c r="L53" s="50"/>
      <c r="M53" s="96"/>
      <c r="N53" s="96"/>
      <c r="O53" s="96"/>
      <c r="P53" s="97"/>
    </row>
    <row r="54" spans="1:16" s="56" customFormat="1" ht="38.25">
      <c r="A54" s="261">
        <v>36</v>
      </c>
      <c r="B54" s="238"/>
      <c r="C54" s="265" t="s">
        <v>1407</v>
      </c>
      <c r="D54" s="260" t="s">
        <v>29</v>
      </c>
      <c r="E54" s="250">
        <v>219.2</v>
      </c>
      <c r="F54" s="161"/>
      <c r="G54" s="161"/>
      <c r="H54" s="214"/>
      <c r="I54" s="214"/>
      <c r="J54" s="214"/>
      <c r="K54" s="96"/>
      <c r="L54" s="50"/>
      <c r="M54" s="96"/>
      <c r="N54" s="96"/>
      <c r="O54" s="96"/>
      <c r="P54" s="97"/>
    </row>
    <row r="55" spans="1:16" s="56" customFormat="1" ht="25.5">
      <c r="A55" s="234">
        <v>37</v>
      </c>
      <c r="B55" s="236"/>
      <c r="C55" s="235" t="s">
        <v>864</v>
      </c>
      <c r="D55" s="236" t="s">
        <v>29</v>
      </c>
      <c r="E55" s="250">
        <v>219.2</v>
      </c>
      <c r="F55" s="161"/>
      <c r="G55" s="161"/>
      <c r="H55" s="214"/>
      <c r="I55" s="214"/>
      <c r="J55" s="214"/>
      <c r="K55" s="96"/>
      <c r="L55" s="50"/>
      <c r="M55" s="96"/>
      <c r="N55" s="96"/>
      <c r="O55" s="96"/>
      <c r="P55" s="97"/>
    </row>
    <row r="56" spans="1:16" s="56" customFormat="1" ht="38.25">
      <c r="A56" s="261">
        <v>38</v>
      </c>
      <c r="B56" s="238"/>
      <c r="C56" s="265" t="s">
        <v>1408</v>
      </c>
      <c r="D56" s="260" t="s">
        <v>29</v>
      </c>
      <c r="E56" s="250">
        <v>219.2</v>
      </c>
      <c r="F56" s="161"/>
      <c r="G56" s="161"/>
      <c r="H56" s="214"/>
      <c r="I56" s="214"/>
      <c r="J56" s="214"/>
      <c r="K56" s="96"/>
      <c r="L56" s="50"/>
      <c r="M56" s="96"/>
      <c r="N56" s="96"/>
      <c r="O56" s="96"/>
      <c r="P56" s="97"/>
    </row>
    <row r="57" spans="1:16" s="56" customFormat="1" ht="38.25">
      <c r="A57" s="261">
        <v>39</v>
      </c>
      <c r="B57" s="238"/>
      <c r="C57" s="265" t="s">
        <v>1409</v>
      </c>
      <c r="D57" s="260" t="s">
        <v>29</v>
      </c>
      <c r="E57" s="250">
        <v>219.2</v>
      </c>
      <c r="F57" s="161"/>
      <c r="G57" s="161"/>
      <c r="H57" s="214"/>
      <c r="I57" s="214"/>
      <c r="J57" s="214"/>
      <c r="K57" s="96"/>
      <c r="L57" s="50"/>
      <c r="M57" s="96"/>
      <c r="N57" s="96"/>
      <c r="O57" s="96"/>
      <c r="P57" s="97"/>
    </row>
    <row r="58" spans="1:16" s="56" customFormat="1" ht="38.25">
      <c r="A58" s="261">
        <v>40</v>
      </c>
      <c r="B58" s="238"/>
      <c r="C58" s="265" t="s">
        <v>863</v>
      </c>
      <c r="D58" s="260" t="s">
        <v>29</v>
      </c>
      <c r="E58" s="250">
        <v>219.2</v>
      </c>
      <c r="F58" s="161"/>
      <c r="G58" s="161"/>
      <c r="H58" s="214"/>
      <c r="I58" s="214"/>
      <c r="J58" s="214"/>
      <c r="K58" s="96"/>
      <c r="L58" s="50"/>
      <c r="M58" s="96"/>
      <c r="N58" s="96"/>
      <c r="O58" s="96"/>
      <c r="P58" s="97"/>
    </row>
    <row r="59" spans="1:16" s="56" customFormat="1" ht="25.5">
      <c r="A59" s="234">
        <v>41</v>
      </c>
      <c r="B59" s="236"/>
      <c r="C59" s="235" t="s">
        <v>862</v>
      </c>
      <c r="D59" s="236" t="s">
        <v>29</v>
      </c>
      <c r="E59" s="250">
        <v>219.2</v>
      </c>
      <c r="F59" s="161"/>
      <c r="G59" s="161"/>
      <c r="H59" s="214"/>
      <c r="I59" s="214"/>
      <c r="J59" s="214"/>
      <c r="K59" s="96"/>
      <c r="L59" s="50"/>
      <c r="M59" s="96"/>
      <c r="N59" s="96"/>
      <c r="O59" s="96"/>
      <c r="P59" s="97"/>
    </row>
    <row r="60" spans="1:16" s="56" customFormat="1" ht="25.5">
      <c r="A60" s="234">
        <v>42</v>
      </c>
      <c r="B60" s="236"/>
      <c r="C60" s="235" t="s">
        <v>861</v>
      </c>
      <c r="D60" s="236" t="s">
        <v>29</v>
      </c>
      <c r="E60" s="250">
        <v>219.2</v>
      </c>
      <c r="F60" s="161"/>
      <c r="G60" s="161"/>
      <c r="H60" s="214"/>
      <c r="I60" s="214"/>
      <c r="J60" s="214"/>
      <c r="K60" s="96"/>
      <c r="L60" s="50"/>
      <c r="M60" s="96"/>
      <c r="N60" s="96"/>
      <c r="O60" s="96"/>
      <c r="P60" s="97"/>
    </row>
    <row r="61" spans="1:16" s="56" customFormat="1">
      <c r="A61" s="280">
        <v>0</v>
      </c>
      <c r="B61" s="281"/>
      <c r="C61" s="282" t="s">
        <v>873</v>
      </c>
      <c r="D61" s="14"/>
      <c r="E61" s="15"/>
      <c r="F61" s="161"/>
      <c r="G61" s="161"/>
      <c r="H61" s="214"/>
      <c r="I61" s="279"/>
      <c r="J61" s="279"/>
      <c r="K61" s="96"/>
      <c r="L61" s="50"/>
      <c r="M61" s="96"/>
      <c r="N61" s="96"/>
      <c r="O61" s="96"/>
      <c r="P61" s="97"/>
    </row>
    <row r="62" spans="1:16" s="56" customFormat="1" ht="38.25">
      <c r="A62" s="261">
        <v>43</v>
      </c>
      <c r="B62" s="238"/>
      <c r="C62" s="265" t="s">
        <v>1402</v>
      </c>
      <c r="D62" s="260" t="s">
        <v>29</v>
      </c>
      <c r="E62" s="250">
        <v>2483</v>
      </c>
      <c r="F62" s="161"/>
      <c r="G62" s="161"/>
      <c r="H62" s="214"/>
      <c r="I62" s="214"/>
      <c r="J62" s="214"/>
      <c r="K62" s="96"/>
      <c r="L62" s="50"/>
      <c r="M62" s="96"/>
      <c r="N62" s="96"/>
      <c r="O62" s="96"/>
      <c r="P62" s="97"/>
    </row>
    <row r="63" spans="1:16" s="56" customFormat="1" ht="25.5">
      <c r="A63" s="234">
        <v>44</v>
      </c>
      <c r="B63" s="236"/>
      <c r="C63" s="235" t="s">
        <v>862</v>
      </c>
      <c r="D63" s="236" t="s">
        <v>29</v>
      </c>
      <c r="E63" s="250">
        <v>2483</v>
      </c>
      <c r="F63" s="161"/>
      <c r="G63" s="161"/>
      <c r="H63" s="214"/>
      <c r="I63" s="214"/>
      <c r="J63" s="214"/>
      <c r="K63" s="96"/>
      <c r="L63" s="50"/>
      <c r="M63" s="96"/>
      <c r="N63" s="96"/>
      <c r="O63" s="96"/>
      <c r="P63" s="97"/>
    </row>
    <row r="64" spans="1:16" s="56" customFormat="1" ht="25.5">
      <c r="A64" s="234">
        <v>45</v>
      </c>
      <c r="B64" s="236"/>
      <c r="C64" s="235" t="s">
        <v>861</v>
      </c>
      <c r="D64" s="236" t="s">
        <v>29</v>
      </c>
      <c r="E64" s="250">
        <v>2483</v>
      </c>
      <c r="F64" s="161"/>
      <c r="G64" s="161"/>
      <c r="H64" s="214"/>
      <c r="I64" s="214"/>
      <c r="J64" s="214"/>
      <c r="K64" s="96"/>
      <c r="L64" s="50"/>
      <c r="M64" s="96"/>
      <c r="N64" s="96"/>
      <c r="O64" s="96"/>
      <c r="P64" s="97"/>
    </row>
    <row r="65" spans="1:16" s="56" customFormat="1">
      <c r="A65" s="280">
        <v>0</v>
      </c>
      <c r="B65" s="281"/>
      <c r="C65" s="282" t="s">
        <v>874</v>
      </c>
      <c r="D65" s="14"/>
      <c r="E65" s="15"/>
      <c r="F65" s="161"/>
      <c r="G65" s="161"/>
      <c r="H65" s="214"/>
      <c r="I65" s="279"/>
      <c r="J65" s="279"/>
      <c r="K65" s="96"/>
      <c r="L65" s="50"/>
      <c r="M65" s="96"/>
      <c r="N65" s="96"/>
      <c r="O65" s="96"/>
      <c r="P65" s="97"/>
    </row>
    <row r="66" spans="1:16" s="56" customFormat="1" ht="25.5">
      <c r="A66" s="234">
        <v>46</v>
      </c>
      <c r="B66" s="236"/>
      <c r="C66" s="239" t="s">
        <v>875</v>
      </c>
      <c r="D66" s="236" t="s">
        <v>29</v>
      </c>
      <c r="E66" s="250">
        <v>52.1</v>
      </c>
      <c r="F66" s="161"/>
      <c r="G66" s="161"/>
      <c r="H66" s="214"/>
      <c r="I66" s="214"/>
      <c r="J66" s="214"/>
      <c r="K66" s="96"/>
      <c r="L66" s="50"/>
      <c r="M66" s="96"/>
      <c r="N66" s="96"/>
      <c r="O66" s="96"/>
      <c r="P66" s="97"/>
    </row>
    <row r="67" spans="1:16" s="56" customFormat="1" ht="38.25">
      <c r="A67" s="261">
        <v>47</v>
      </c>
      <c r="B67" s="428"/>
      <c r="C67" s="271" t="s">
        <v>1410</v>
      </c>
      <c r="D67" s="428" t="s">
        <v>29</v>
      </c>
      <c r="E67" s="250">
        <v>52.1</v>
      </c>
      <c r="F67" s="161"/>
      <c r="G67" s="161"/>
      <c r="H67" s="214"/>
      <c r="I67" s="214"/>
      <c r="J67" s="214"/>
      <c r="K67" s="96"/>
      <c r="L67" s="50"/>
      <c r="M67" s="96"/>
      <c r="N67" s="96"/>
      <c r="O67" s="96"/>
      <c r="P67" s="97"/>
    </row>
    <row r="68" spans="1:16" s="56" customFormat="1" ht="25.5">
      <c r="A68" s="261">
        <v>48</v>
      </c>
      <c r="B68" s="422"/>
      <c r="C68" s="265" t="s">
        <v>876</v>
      </c>
      <c r="D68" s="260" t="s">
        <v>29</v>
      </c>
      <c r="E68" s="250">
        <v>52.1</v>
      </c>
      <c r="F68" s="161"/>
      <c r="G68" s="161"/>
      <c r="H68" s="214"/>
      <c r="I68" s="214"/>
      <c r="J68" s="214"/>
      <c r="K68" s="96"/>
      <c r="L68" s="50"/>
      <c r="M68" s="96"/>
      <c r="N68" s="96"/>
      <c r="O68" s="96"/>
      <c r="P68" s="97"/>
    </row>
    <row r="69" spans="1:16" s="56" customFormat="1">
      <c r="A69" s="429">
        <v>0</v>
      </c>
      <c r="B69" s="281"/>
      <c r="C69" s="282" t="s">
        <v>877</v>
      </c>
      <c r="D69" s="259"/>
      <c r="E69" s="260"/>
      <c r="F69" s="161"/>
      <c r="G69" s="161"/>
      <c r="H69" s="214"/>
      <c r="I69" s="430"/>
      <c r="J69" s="430"/>
      <c r="K69" s="96"/>
      <c r="L69" s="50"/>
      <c r="M69" s="96"/>
      <c r="N69" s="96"/>
      <c r="O69" s="96"/>
      <c r="P69" s="97"/>
    </row>
    <row r="70" spans="1:16" s="56" customFormat="1" ht="76.5">
      <c r="A70" s="234">
        <v>49</v>
      </c>
      <c r="B70" s="238"/>
      <c r="C70" s="613" t="s">
        <v>1411</v>
      </c>
      <c r="D70" s="236" t="s">
        <v>29</v>
      </c>
      <c r="E70" s="250">
        <v>3948.7</v>
      </c>
      <c r="F70" s="161"/>
      <c r="G70" s="161"/>
      <c r="H70" s="214"/>
      <c r="I70" s="214"/>
      <c r="J70" s="214"/>
      <c r="K70" s="96"/>
      <c r="L70" s="50"/>
      <c r="M70" s="96"/>
      <c r="N70" s="96"/>
      <c r="O70" s="96"/>
      <c r="P70" s="97"/>
    </row>
    <row r="71" spans="1:16" s="56" customFormat="1">
      <c r="A71" s="234">
        <v>50</v>
      </c>
      <c r="B71" s="238"/>
      <c r="C71" s="239" t="s">
        <v>860</v>
      </c>
      <c r="D71" s="236" t="s">
        <v>29</v>
      </c>
      <c r="E71" s="250">
        <v>2483</v>
      </c>
      <c r="F71" s="161"/>
      <c r="G71" s="161"/>
      <c r="H71" s="214"/>
      <c r="I71" s="214"/>
      <c r="J71" s="214"/>
      <c r="K71" s="96"/>
      <c r="L71" s="50"/>
      <c r="M71" s="96"/>
      <c r="N71" s="96"/>
      <c r="O71" s="96"/>
      <c r="P71" s="97"/>
    </row>
    <row r="72" spans="1:16" s="56" customFormat="1" ht="63.75">
      <c r="A72" s="234">
        <v>51</v>
      </c>
      <c r="B72" s="238"/>
      <c r="C72" s="239" t="s">
        <v>878</v>
      </c>
      <c r="D72" s="236" t="s">
        <v>145</v>
      </c>
      <c r="E72" s="268">
        <v>214</v>
      </c>
      <c r="F72" s="161"/>
      <c r="G72" s="161"/>
      <c r="H72" s="214"/>
      <c r="I72" s="214"/>
      <c r="J72" s="214"/>
      <c r="K72" s="96"/>
      <c r="L72" s="50"/>
      <c r="M72" s="96"/>
      <c r="N72" s="96"/>
      <c r="O72" s="96"/>
      <c r="P72" s="97"/>
    </row>
    <row r="73" spans="1:16" s="56" customFormat="1" ht="89.25">
      <c r="A73" s="234">
        <v>52</v>
      </c>
      <c r="B73" s="238"/>
      <c r="C73" s="239" t="s">
        <v>879</v>
      </c>
      <c r="D73" s="236" t="s">
        <v>145</v>
      </c>
      <c r="E73" s="268">
        <v>64.8</v>
      </c>
      <c r="F73" s="161"/>
      <c r="G73" s="161"/>
      <c r="H73" s="214"/>
      <c r="I73" s="214"/>
      <c r="J73" s="214"/>
      <c r="K73" s="96"/>
      <c r="L73" s="50"/>
      <c r="M73" s="96"/>
      <c r="N73" s="96"/>
      <c r="O73" s="96"/>
      <c r="P73" s="97"/>
    </row>
    <row r="74" spans="1:16" s="56" customFormat="1">
      <c r="A74" s="234">
        <v>53</v>
      </c>
      <c r="B74" s="238"/>
      <c r="C74" s="239" t="s">
        <v>880</v>
      </c>
      <c r="D74" s="236" t="s">
        <v>145</v>
      </c>
      <c r="E74" s="268">
        <v>220</v>
      </c>
      <c r="F74" s="161"/>
      <c r="G74" s="161"/>
      <c r="H74" s="214"/>
      <c r="I74" s="214"/>
      <c r="J74" s="214"/>
      <c r="K74" s="96"/>
      <c r="L74" s="50"/>
      <c r="M74" s="96"/>
      <c r="N74" s="96"/>
      <c r="O74" s="96"/>
      <c r="P74" s="97"/>
    </row>
    <row r="75" spans="1:16" s="56" customFormat="1" ht="76.5">
      <c r="A75" s="437">
        <v>54</v>
      </c>
      <c r="B75" s="444"/>
      <c r="C75" s="445" t="s">
        <v>1412</v>
      </c>
      <c r="D75" s="446"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4" customHeight="1">
      <c r="A77" s="41"/>
      <c r="B77" s="41"/>
      <c r="C77" s="676" t="s">
        <v>97</v>
      </c>
      <c r="D77" s="677"/>
      <c r="E77" s="677"/>
      <c r="F77" s="677"/>
      <c r="G77" s="677"/>
      <c r="H77" s="677"/>
      <c r="I77" s="677"/>
      <c r="J77" s="677"/>
      <c r="K77" s="677"/>
      <c r="L77" s="42"/>
      <c r="M77" s="42"/>
      <c r="N77" s="42"/>
      <c r="O77" s="42"/>
      <c r="P77" s="42"/>
    </row>
    <row r="78" spans="1:16" s="114" customFormat="1" collapsed="1">
      <c r="I78" s="135"/>
    </row>
    <row r="79" spans="1:16" customFormat="1" ht="12.75" customHeight="1">
      <c r="B79" s="136" t="s">
        <v>52</v>
      </c>
    </row>
    <row r="80" spans="1:16" customFormat="1" ht="45" customHeight="1">
      <c r="A80"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663"/>
      <c r="C80" s="663"/>
      <c r="D80" s="663"/>
      <c r="E80" s="663"/>
      <c r="F80" s="663"/>
      <c r="G80" s="663"/>
      <c r="H80" s="663"/>
      <c r="I80" s="663"/>
      <c r="J80" s="663"/>
      <c r="K80" s="663"/>
      <c r="L80" s="663"/>
      <c r="M80" s="663"/>
      <c r="N80" s="663"/>
      <c r="O80" s="663"/>
      <c r="P80" s="663"/>
    </row>
    <row r="81" spans="1:16" customFormat="1" ht="81" customHeight="1">
      <c r="A81" s="663"/>
      <c r="B81" s="663"/>
      <c r="C81" s="663"/>
      <c r="D81" s="663"/>
      <c r="E81" s="663"/>
      <c r="F81" s="663"/>
      <c r="G81" s="663"/>
      <c r="H81" s="663"/>
      <c r="I81" s="663"/>
      <c r="J81" s="663"/>
      <c r="K81" s="663"/>
      <c r="L81" s="663"/>
      <c r="M81" s="663"/>
      <c r="N81" s="663"/>
      <c r="O81" s="663"/>
      <c r="P81" s="663"/>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660">
        <f>Koptame!C42</f>
        <v>0</v>
      </c>
      <c r="N85" s="660"/>
      <c r="O85" s="142"/>
      <c r="P85" s="142"/>
    </row>
    <row r="86" spans="1:16" s="114" customFormat="1">
      <c r="C86" s="133">
        <f>Koptame!C37</f>
        <v>0</v>
      </c>
      <c r="L86" s="133"/>
      <c r="M86" s="661">
        <f>Koptame!C43</f>
        <v>0</v>
      </c>
      <c r="N86" s="661"/>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P101"/>
  <sheetViews>
    <sheetView showZeros="0" view="pageBreakPreview" topLeftCell="A86" zoomScale="130" zoomScaleNormal="100" zoomScaleSheetLayoutView="130" workbookViewId="0">
      <selection activeCell="C33" sqref="C33:C39"/>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kops1!B26</f>
        <v>1,6</v>
      </c>
      <c r="I1" s="53"/>
    </row>
    <row r="2" spans="1:16" s="24" customFormat="1" ht="15">
      <c r="A2" s="671" t="str">
        <f>C13</f>
        <v>Grīdas</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3.95" customHeight="1">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893</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797</v>
      </c>
      <c r="D15" s="260" t="s">
        <v>29</v>
      </c>
      <c r="E15" s="268">
        <f>E19*8</f>
        <v>186</v>
      </c>
      <c r="F15" s="161"/>
      <c r="G15" s="161"/>
      <c r="H15" s="214"/>
      <c r="I15" s="161"/>
      <c r="J15" s="161"/>
      <c r="K15" s="96"/>
      <c r="L15" s="50"/>
      <c r="M15" s="96"/>
      <c r="N15" s="96"/>
      <c r="O15" s="96"/>
      <c r="P15" s="97"/>
    </row>
    <row r="16" spans="1:16" s="56" customFormat="1" ht="25.5">
      <c r="A16" s="234">
        <v>2</v>
      </c>
      <c r="B16" s="238"/>
      <c r="C16" s="271" t="s">
        <v>932</v>
      </c>
      <c r="D16" s="260" t="s">
        <v>586</v>
      </c>
      <c r="E16" s="268">
        <v>175.25</v>
      </c>
      <c r="F16" s="161"/>
      <c r="G16" s="161"/>
      <c r="H16" s="214"/>
      <c r="I16" s="161"/>
      <c r="J16" s="161"/>
      <c r="K16" s="96"/>
      <c r="L16" s="50"/>
      <c r="M16" s="96"/>
      <c r="N16" s="96"/>
      <c r="O16" s="96"/>
      <c r="P16" s="97"/>
    </row>
    <row r="17" spans="1:16" s="56" customFormat="1" ht="25.5">
      <c r="A17" s="234">
        <v>3</v>
      </c>
      <c r="B17" s="238"/>
      <c r="C17" s="693" t="s">
        <v>969</v>
      </c>
      <c r="D17" s="260" t="s">
        <v>586</v>
      </c>
      <c r="E17" s="268">
        <f>442.27</f>
        <v>442.27</v>
      </c>
      <c r="F17" s="161"/>
      <c r="G17" s="161"/>
      <c r="H17" s="214"/>
      <c r="I17" s="161"/>
      <c r="J17" s="161"/>
      <c r="K17" s="96"/>
      <c r="L17" s="50"/>
      <c r="M17" s="96"/>
      <c r="N17" s="96"/>
      <c r="O17" s="96"/>
      <c r="P17" s="97"/>
    </row>
    <row r="18" spans="1:16" s="56" customFormat="1" ht="38.25">
      <c r="A18" s="234">
        <v>4</v>
      </c>
      <c r="B18" s="238"/>
      <c r="C18" s="270" t="s">
        <v>798</v>
      </c>
      <c r="D18" s="260" t="s">
        <v>799</v>
      </c>
      <c r="E18" s="268">
        <v>1.345</v>
      </c>
      <c r="F18" s="161"/>
      <c r="G18" s="161"/>
      <c r="H18" s="214"/>
      <c r="I18" s="214"/>
      <c r="J18" s="214"/>
      <c r="K18" s="96"/>
      <c r="L18" s="50"/>
      <c r="M18" s="96"/>
      <c r="N18" s="96"/>
      <c r="O18" s="96"/>
      <c r="P18" s="97"/>
    </row>
    <row r="19" spans="1:16" s="56" customFormat="1" ht="45.2" customHeight="1">
      <c r="A19" s="234">
        <v>5</v>
      </c>
      <c r="B19" s="238"/>
      <c r="C19" s="270" t="s">
        <v>931</v>
      </c>
      <c r="D19" s="260" t="s">
        <v>586</v>
      </c>
      <c r="E19" s="268">
        <v>23.25</v>
      </c>
      <c r="F19" s="161"/>
      <c r="G19" s="161"/>
      <c r="H19" s="214"/>
      <c r="I19" s="161"/>
      <c r="J19" s="161"/>
      <c r="K19" s="96"/>
      <c r="L19" s="50"/>
      <c r="M19" s="96"/>
      <c r="N19" s="96"/>
      <c r="O19" s="96"/>
      <c r="P19" s="97"/>
    </row>
    <row r="20" spans="1:16" s="56" customFormat="1">
      <c r="A20" s="280">
        <v>0</v>
      </c>
      <c r="B20" s="281"/>
      <c r="C20" s="282" t="s">
        <v>843</v>
      </c>
      <c r="D20" s="14"/>
      <c r="E20" s="15"/>
      <c r="F20" s="161"/>
      <c r="G20" s="161"/>
      <c r="H20" s="214"/>
      <c r="I20" s="279"/>
      <c r="J20" s="279"/>
      <c r="K20" s="96"/>
      <c r="L20" s="50"/>
      <c r="M20" s="96"/>
      <c r="N20" s="96"/>
      <c r="O20" s="96"/>
      <c r="P20" s="97"/>
    </row>
    <row r="21" spans="1:16" s="56" customFormat="1" ht="25.5">
      <c r="A21" s="437">
        <v>6</v>
      </c>
      <c r="B21" s="278"/>
      <c r="C21" s="694" t="s">
        <v>844</v>
      </c>
      <c r="D21" s="421" t="s">
        <v>29</v>
      </c>
      <c r="E21" s="419">
        <v>2277.1999999999998</v>
      </c>
      <c r="F21" s="161"/>
      <c r="G21" s="161"/>
      <c r="H21" s="214"/>
      <c r="I21" s="214"/>
      <c r="J21" s="214"/>
      <c r="K21" s="96"/>
      <c r="L21" s="50"/>
      <c r="M21" s="96"/>
      <c r="N21" s="96"/>
      <c r="O21" s="96"/>
      <c r="P21" s="97"/>
    </row>
    <row r="22" spans="1:16" s="56" customFormat="1">
      <c r="A22" s="438">
        <v>7</v>
      </c>
      <c r="B22" s="422"/>
      <c r="C22" s="266" t="s">
        <v>846</v>
      </c>
      <c r="D22" s="260" t="s">
        <v>29</v>
      </c>
      <c r="E22" s="419">
        <v>2277.1999999999998</v>
      </c>
      <c r="F22" s="161"/>
      <c r="G22" s="161"/>
      <c r="H22" s="214"/>
      <c r="I22" s="215"/>
      <c r="J22" s="216"/>
      <c r="K22" s="96"/>
      <c r="L22" s="50"/>
      <c r="M22" s="96"/>
      <c r="N22" s="96"/>
      <c r="O22" s="96"/>
      <c r="P22" s="97"/>
    </row>
    <row r="23" spans="1:16" s="56" customFormat="1" ht="38.25">
      <c r="A23" s="437">
        <v>8</v>
      </c>
      <c r="B23" s="278"/>
      <c r="C23" s="694" t="s">
        <v>1386</v>
      </c>
      <c r="D23" s="421" t="s">
        <v>29</v>
      </c>
      <c r="E23" s="419">
        <v>2277.1999999999998</v>
      </c>
      <c r="F23" s="161"/>
      <c r="G23" s="161"/>
      <c r="H23" s="214"/>
      <c r="I23" s="161"/>
      <c r="J23" s="161"/>
      <c r="K23" s="96"/>
      <c r="L23" s="50"/>
      <c r="M23" s="96"/>
      <c r="N23" s="96"/>
      <c r="O23" s="96"/>
      <c r="P23" s="97"/>
    </row>
    <row r="24" spans="1:16" s="56" customFormat="1">
      <c r="A24" s="280">
        <v>0</v>
      </c>
      <c r="B24" s="281"/>
      <c r="C24" s="282" t="s">
        <v>849</v>
      </c>
      <c r="D24" s="14"/>
      <c r="E24" s="15"/>
      <c r="F24" s="161"/>
      <c r="G24" s="161"/>
      <c r="H24" s="214"/>
      <c r="I24" s="279"/>
      <c r="J24" s="279"/>
      <c r="K24" s="96"/>
      <c r="L24" s="50"/>
      <c r="M24" s="96"/>
      <c r="N24" s="96"/>
      <c r="O24" s="96"/>
      <c r="P24" s="97"/>
    </row>
    <row r="25" spans="1:16" s="56" customFormat="1" ht="25.5">
      <c r="A25" s="234">
        <v>9</v>
      </c>
      <c r="B25" s="278"/>
      <c r="C25" s="235" t="s">
        <v>852</v>
      </c>
      <c r="D25" s="278" t="s">
        <v>29</v>
      </c>
      <c r="E25" s="214">
        <v>1890.9</v>
      </c>
      <c r="F25" s="161"/>
      <c r="G25" s="161"/>
      <c r="H25" s="214"/>
      <c r="I25" s="214"/>
      <c r="J25" s="214"/>
      <c r="K25" s="96"/>
      <c r="L25" s="50"/>
      <c r="M25" s="96"/>
      <c r="N25" s="96"/>
      <c r="O25" s="96"/>
      <c r="P25" s="97"/>
    </row>
    <row r="26" spans="1:16" s="56" customFormat="1">
      <c r="A26" s="438">
        <v>10</v>
      </c>
      <c r="B26" s="422"/>
      <c r="C26" s="266" t="s">
        <v>845</v>
      </c>
      <c r="D26" s="260" t="s">
        <v>29</v>
      </c>
      <c r="E26" s="214">
        <v>1890.9</v>
      </c>
      <c r="F26" s="161"/>
      <c r="G26" s="161"/>
      <c r="H26" s="214"/>
      <c r="I26" s="215"/>
      <c r="J26" s="216"/>
      <c r="K26" s="96"/>
      <c r="L26" s="50"/>
      <c r="M26" s="96"/>
      <c r="N26" s="96"/>
      <c r="O26" s="96"/>
      <c r="P26" s="97"/>
    </row>
    <row r="27" spans="1:16" s="56" customFormat="1" ht="38.25">
      <c r="A27" s="437">
        <v>11</v>
      </c>
      <c r="B27" s="278"/>
      <c r="C27" s="694" t="s">
        <v>1385</v>
      </c>
      <c r="D27" s="421" t="s">
        <v>29</v>
      </c>
      <c r="E27" s="214">
        <v>1890.9</v>
      </c>
      <c r="F27" s="161"/>
      <c r="G27" s="161"/>
      <c r="H27" s="214"/>
      <c r="I27" s="161"/>
      <c r="J27" s="161"/>
      <c r="K27" s="96"/>
      <c r="L27" s="50"/>
      <c r="M27" s="96"/>
      <c r="N27" s="96"/>
      <c r="O27" s="96"/>
      <c r="P27" s="97"/>
    </row>
    <row r="28" spans="1:16" s="56" customFormat="1">
      <c r="A28" s="280">
        <v>0</v>
      </c>
      <c r="B28" s="281"/>
      <c r="C28" s="282" t="s">
        <v>851</v>
      </c>
      <c r="D28" s="14"/>
      <c r="E28" s="15"/>
      <c r="F28" s="161"/>
      <c r="G28" s="161"/>
      <c r="H28" s="214"/>
      <c r="I28" s="279"/>
      <c r="J28" s="279"/>
      <c r="K28" s="96"/>
      <c r="L28" s="50"/>
      <c r="M28" s="96"/>
      <c r="N28" s="96"/>
      <c r="O28" s="96"/>
      <c r="P28" s="97"/>
    </row>
    <row r="29" spans="1:16" s="56" customFormat="1" ht="25.5">
      <c r="A29" s="234">
        <v>12</v>
      </c>
      <c r="B29" s="278"/>
      <c r="C29" s="239" t="s">
        <v>852</v>
      </c>
      <c r="D29" s="278" t="s">
        <v>29</v>
      </c>
      <c r="E29" s="214">
        <v>328.5</v>
      </c>
      <c r="F29" s="161"/>
      <c r="G29" s="161"/>
      <c r="H29" s="214"/>
      <c r="I29" s="214"/>
      <c r="J29" s="214"/>
      <c r="K29" s="96"/>
      <c r="L29" s="50"/>
      <c r="M29" s="96"/>
      <c r="N29" s="96"/>
      <c r="O29" s="96"/>
      <c r="P29" s="97"/>
    </row>
    <row r="30" spans="1:16" s="56" customFormat="1">
      <c r="A30" s="438">
        <v>13</v>
      </c>
      <c r="B30" s="422"/>
      <c r="C30" s="265" t="s">
        <v>845</v>
      </c>
      <c r="D30" s="260" t="s">
        <v>29</v>
      </c>
      <c r="E30" s="214">
        <v>328.5</v>
      </c>
      <c r="F30" s="161"/>
      <c r="G30" s="161"/>
      <c r="H30" s="214"/>
      <c r="I30" s="215"/>
      <c r="J30" s="216"/>
      <c r="K30" s="96"/>
      <c r="L30" s="50"/>
      <c r="M30" s="96"/>
      <c r="N30" s="96"/>
      <c r="O30" s="96"/>
      <c r="P30" s="97"/>
    </row>
    <row r="31" spans="1:16" s="56" customFormat="1" ht="25.5">
      <c r="A31" s="437">
        <v>14</v>
      </c>
      <c r="B31" s="278"/>
      <c r="C31" s="420" t="s">
        <v>850</v>
      </c>
      <c r="D31" s="421" t="s">
        <v>29</v>
      </c>
      <c r="E31" s="214">
        <v>328.5</v>
      </c>
      <c r="F31" s="161"/>
      <c r="G31" s="161"/>
      <c r="H31" s="214"/>
      <c r="I31" s="161"/>
      <c r="J31" s="161"/>
      <c r="K31" s="96"/>
      <c r="L31" s="50"/>
      <c r="M31" s="96"/>
      <c r="N31" s="96"/>
      <c r="O31" s="96"/>
      <c r="P31" s="97"/>
    </row>
    <row r="32" spans="1:16" s="56" customFormat="1" ht="25.5">
      <c r="A32" s="234">
        <v>15</v>
      </c>
      <c r="B32" s="278"/>
      <c r="C32" s="239" t="s">
        <v>853</v>
      </c>
      <c r="D32" s="278" t="s">
        <v>29</v>
      </c>
      <c r="E32" s="214">
        <v>328.5</v>
      </c>
      <c r="F32" s="161"/>
      <c r="G32" s="161"/>
      <c r="H32" s="214"/>
      <c r="I32" s="214"/>
      <c r="J32" s="214"/>
      <c r="K32" s="96"/>
      <c r="L32" s="50"/>
      <c r="M32" s="96"/>
      <c r="N32" s="96"/>
      <c r="O32" s="96"/>
      <c r="P32" s="97"/>
    </row>
    <row r="33" spans="1:16" s="56" customFormat="1" ht="25.5">
      <c r="A33" s="234">
        <v>16</v>
      </c>
      <c r="B33" s="278"/>
      <c r="C33" s="695" t="s">
        <v>1387</v>
      </c>
      <c r="D33" s="614" t="s">
        <v>29</v>
      </c>
      <c r="E33" s="615">
        <v>328.5</v>
      </c>
      <c r="F33" s="161"/>
      <c r="G33" s="161"/>
      <c r="H33" s="214"/>
      <c r="I33" s="214"/>
      <c r="J33" s="214"/>
      <c r="K33" s="96"/>
      <c r="L33" s="50"/>
      <c r="M33" s="96"/>
      <c r="N33" s="96"/>
      <c r="O33" s="96"/>
      <c r="P33" s="97"/>
    </row>
    <row r="34" spans="1:16" s="56" customFormat="1">
      <c r="A34" s="436">
        <v>17</v>
      </c>
      <c r="B34" s="423"/>
      <c r="C34" s="696" t="s">
        <v>854</v>
      </c>
      <c r="D34" s="424" t="s">
        <v>29</v>
      </c>
      <c r="E34" s="214">
        <v>328.5</v>
      </c>
      <c r="F34" s="161"/>
      <c r="G34" s="161"/>
      <c r="H34" s="214"/>
      <c r="I34" s="425"/>
      <c r="J34" s="425"/>
      <c r="K34" s="96"/>
      <c r="L34" s="50"/>
      <c r="M34" s="96"/>
      <c r="N34" s="96"/>
      <c r="O34" s="96"/>
      <c r="P34" s="97"/>
    </row>
    <row r="35" spans="1:16" s="56" customFormat="1" ht="25.5">
      <c r="A35" s="436">
        <v>18</v>
      </c>
      <c r="B35" s="423"/>
      <c r="C35" s="696" t="s">
        <v>1413</v>
      </c>
      <c r="D35" s="424" t="s">
        <v>29</v>
      </c>
      <c r="E35" s="214">
        <v>328.5</v>
      </c>
      <c r="F35" s="161"/>
      <c r="G35" s="161"/>
      <c r="H35" s="214"/>
      <c r="I35" s="180"/>
      <c r="J35" s="425"/>
      <c r="K35" s="96"/>
      <c r="L35" s="50"/>
      <c r="M35" s="96"/>
      <c r="N35" s="96"/>
      <c r="O35" s="96"/>
      <c r="P35" s="97"/>
    </row>
    <row r="36" spans="1:16" s="56" customFormat="1">
      <c r="A36" s="280">
        <v>0</v>
      </c>
      <c r="B36" s="281"/>
      <c r="C36" s="697" t="s">
        <v>855</v>
      </c>
      <c r="D36" s="14"/>
      <c r="E36" s="15"/>
      <c r="F36" s="161"/>
      <c r="G36" s="161"/>
      <c r="H36" s="214"/>
      <c r="I36" s="279"/>
      <c r="J36" s="279"/>
      <c r="K36" s="96"/>
      <c r="L36" s="50"/>
      <c r="M36" s="96"/>
      <c r="N36" s="96"/>
      <c r="O36" s="96"/>
      <c r="P36" s="97"/>
    </row>
    <row r="37" spans="1:16" s="56" customFormat="1">
      <c r="A37" s="261">
        <v>19</v>
      </c>
      <c r="B37" s="426"/>
      <c r="C37" s="698" t="s">
        <v>856</v>
      </c>
      <c r="D37" s="427" t="s">
        <v>29</v>
      </c>
      <c r="E37" s="435">
        <v>1944.5</v>
      </c>
      <c r="F37" s="161"/>
      <c r="G37" s="161"/>
      <c r="H37" s="214"/>
      <c r="I37" s="214"/>
      <c r="J37" s="214"/>
      <c r="K37" s="96"/>
      <c r="L37" s="50"/>
      <c r="M37" s="96"/>
      <c r="N37" s="96"/>
      <c r="O37" s="96"/>
      <c r="P37" s="97"/>
    </row>
    <row r="38" spans="1:16" s="56" customFormat="1" ht="38.25">
      <c r="A38" s="616">
        <v>20</v>
      </c>
      <c r="B38" s="278"/>
      <c r="C38" s="699" t="s">
        <v>1388</v>
      </c>
      <c r="D38" s="421" t="s">
        <v>29</v>
      </c>
      <c r="E38" s="435">
        <v>1944.5</v>
      </c>
      <c r="F38" s="161"/>
      <c r="G38" s="161"/>
      <c r="H38" s="214"/>
      <c r="I38" s="214"/>
      <c r="J38" s="214"/>
      <c r="K38" s="96"/>
      <c r="L38" s="50"/>
      <c r="M38" s="96"/>
      <c r="N38" s="96"/>
      <c r="O38" s="96"/>
      <c r="P38" s="97"/>
    </row>
    <row r="39" spans="1:16" s="56" customFormat="1">
      <c r="A39" s="437">
        <v>21</v>
      </c>
      <c r="B39" s="422"/>
      <c r="C39" s="698" t="s">
        <v>845</v>
      </c>
      <c r="D39" s="260" t="s">
        <v>29</v>
      </c>
      <c r="E39" s="435">
        <v>1944.5</v>
      </c>
      <c r="F39" s="161"/>
      <c r="G39" s="161"/>
      <c r="H39" s="214"/>
      <c r="I39" s="215"/>
      <c r="J39" s="216"/>
      <c r="K39" s="96"/>
      <c r="L39" s="50"/>
      <c r="M39" s="96"/>
      <c r="N39" s="96"/>
      <c r="O39" s="96"/>
      <c r="P39" s="97"/>
    </row>
    <row r="40" spans="1:16" s="56" customFormat="1" ht="25.5">
      <c r="A40" s="234">
        <v>22</v>
      </c>
      <c r="B40" s="278"/>
      <c r="C40" s="420" t="s">
        <v>857</v>
      </c>
      <c r="D40" s="421" t="s">
        <v>29</v>
      </c>
      <c r="E40" s="435">
        <v>1944.5</v>
      </c>
      <c r="F40" s="161"/>
      <c r="G40" s="161"/>
      <c r="H40" s="214"/>
      <c r="I40" s="161"/>
      <c r="J40" s="161"/>
      <c r="K40" s="96"/>
      <c r="L40" s="50"/>
      <c r="M40" s="96"/>
      <c r="N40" s="96"/>
      <c r="O40" s="96"/>
      <c r="P40" s="97"/>
    </row>
    <row r="41" spans="1:16" s="56" customFormat="1">
      <c r="A41" s="234">
        <v>23</v>
      </c>
      <c r="B41" s="278"/>
      <c r="C41" s="239" t="s">
        <v>858</v>
      </c>
      <c r="D41" s="278" t="s">
        <v>29</v>
      </c>
      <c r="E41" s="435">
        <v>1944.5</v>
      </c>
      <c r="F41" s="161"/>
      <c r="G41" s="161"/>
      <c r="H41" s="214"/>
      <c r="I41" s="214"/>
      <c r="J41" s="214"/>
      <c r="K41" s="96"/>
      <c r="L41" s="50"/>
      <c r="M41" s="96"/>
      <c r="N41" s="96"/>
      <c r="O41" s="96"/>
      <c r="P41" s="97"/>
    </row>
    <row r="42" spans="1:16" s="56" customFormat="1" ht="15">
      <c r="A42" s="234">
        <v>0</v>
      </c>
      <c r="B42" s="238"/>
      <c r="C42" s="315" t="s">
        <v>945</v>
      </c>
      <c r="D42" s="278"/>
      <c r="E42" s="442"/>
      <c r="F42" s="161"/>
      <c r="G42" s="161"/>
      <c r="H42" s="214"/>
      <c r="I42" s="178"/>
      <c r="J42" s="178"/>
      <c r="K42" s="96"/>
      <c r="L42" s="50"/>
      <c r="M42" s="96"/>
      <c r="N42" s="96"/>
      <c r="O42" s="96"/>
      <c r="P42" s="97"/>
    </row>
    <row r="43" spans="1:16" s="56" customFormat="1" ht="38.25">
      <c r="A43" s="234">
        <v>24</v>
      </c>
      <c r="B43" s="236"/>
      <c r="C43" s="621" t="s">
        <v>1414</v>
      </c>
      <c r="D43" s="237" t="s">
        <v>29</v>
      </c>
      <c r="E43" s="214">
        <f>SUM(E44:E57,E63)</f>
        <v>1956.4999999999995</v>
      </c>
      <c r="F43" s="161"/>
      <c r="G43" s="161"/>
      <c r="H43" s="214"/>
      <c r="I43" s="214"/>
      <c r="J43" s="214"/>
      <c r="K43" s="96"/>
      <c r="L43" s="50"/>
      <c r="M43" s="96"/>
      <c r="N43" s="96"/>
      <c r="O43" s="96"/>
      <c r="P43" s="97"/>
    </row>
    <row r="44" spans="1:16" s="56" customFormat="1" ht="51">
      <c r="A44" s="234">
        <v>25</v>
      </c>
      <c r="B44" s="238"/>
      <c r="C44" s="239" t="s">
        <v>1415</v>
      </c>
      <c r="D44" s="278" t="s">
        <v>29</v>
      </c>
      <c r="E44" s="442">
        <v>325.7</v>
      </c>
      <c r="F44" s="161"/>
      <c r="G44" s="161"/>
      <c r="H44" s="214"/>
      <c r="I44" s="161"/>
      <c r="J44" s="161"/>
      <c r="K44" s="96"/>
      <c r="L44" s="50"/>
      <c r="M44" s="96"/>
      <c r="N44" s="96"/>
      <c r="O44" s="96"/>
      <c r="P44" s="97"/>
    </row>
    <row r="45" spans="1:16" s="56" customFormat="1" ht="51">
      <c r="A45" s="234">
        <v>26</v>
      </c>
      <c r="B45" s="238"/>
      <c r="C45" s="239" t="s">
        <v>1419</v>
      </c>
      <c r="D45" s="278" t="s">
        <v>29</v>
      </c>
      <c r="E45" s="442">
        <v>82.5</v>
      </c>
      <c r="F45" s="161"/>
      <c r="G45" s="161"/>
      <c r="H45" s="214"/>
      <c r="I45" s="161"/>
      <c r="J45" s="161"/>
      <c r="K45" s="96"/>
      <c r="L45" s="50"/>
      <c r="M45" s="96"/>
      <c r="N45" s="96"/>
      <c r="O45" s="96"/>
      <c r="P45" s="97"/>
    </row>
    <row r="46" spans="1:16" s="56" customFormat="1" ht="51">
      <c r="A46" s="234">
        <v>27</v>
      </c>
      <c r="B46" s="238"/>
      <c r="C46" s="239" t="s">
        <v>1416</v>
      </c>
      <c r="D46" s="278" t="s">
        <v>29</v>
      </c>
      <c r="E46" s="442">
        <v>73.2</v>
      </c>
      <c r="F46" s="161"/>
      <c r="G46" s="161"/>
      <c r="H46" s="214"/>
      <c r="I46" s="161"/>
      <c r="J46" s="161"/>
      <c r="K46" s="96"/>
      <c r="L46" s="50"/>
      <c r="M46" s="96"/>
      <c r="N46" s="96"/>
      <c r="O46" s="96"/>
      <c r="P46" s="97"/>
    </row>
    <row r="47" spans="1:16" s="56" customFormat="1" ht="76.5">
      <c r="A47" s="234">
        <v>28</v>
      </c>
      <c r="B47" s="238"/>
      <c r="C47" s="239" t="s">
        <v>1417</v>
      </c>
      <c r="D47" s="278" t="s">
        <v>29</v>
      </c>
      <c r="E47" s="442">
        <v>110.4</v>
      </c>
      <c r="F47" s="161"/>
      <c r="G47" s="161"/>
      <c r="H47" s="214"/>
      <c r="I47" s="161"/>
      <c r="J47" s="161"/>
      <c r="K47" s="96"/>
      <c r="L47" s="50"/>
      <c r="M47" s="96"/>
      <c r="N47" s="96"/>
      <c r="O47" s="96"/>
      <c r="P47" s="97"/>
    </row>
    <row r="48" spans="1:16" s="56" customFormat="1" ht="63.75">
      <c r="A48" s="234">
        <v>29</v>
      </c>
      <c r="B48" s="238"/>
      <c r="C48" s="239" t="s">
        <v>1418</v>
      </c>
      <c r="D48" s="278" t="s">
        <v>29</v>
      </c>
      <c r="E48" s="442">
        <v>418.5</v>
      </c>
      <c r="F48" s="161"/>
      <c r="G48" s="161"/>
      <c r="H48" s="214"/>
      <c r="I48" s="161"/>
      <c r="J48" s="161"/>
      <c r="K48" s="96"/>
      <c r="L48" s="50"/>
      <c r="M48" s="96"/>
      <c r="N48" s="96"/>
      <c r="O48" s="96"/>
      <c r="P48" s="97"/>
    </row>
    <row r="49" spans="1:16" s="56" customFormat="1" ht="63.75">
      <c r="A49" s="234">
        <v>30</v>
      </c>
      <c r="B49" s="238"/>
      <c r="C49" s="239" t="s">
        <v>1420</v>
      </c>
      <c r="D49" s="278" t="s">
        <v>29</v>
      </c>
      <c r="E49" s="442">
        <v>68.5</v>
      </c>
      <c r="F49" s="161"/>
      <c r="G49" s="161"/>
      <c r="H49" s="214"/>
      <c r="I49" s="161"/>
      <c r="J49" s="161"/>
      <c r="K49" s="96"/>
      <c r="L49" s="50"/>
      <c r="M49" s="96"/>
      <c r="N49" s="96"/>
      <c r="O49" s="96"/>
      <c r="P49" s="97"/>
    </row>
    <row r="50" spans="1:16" s="56" customFormat="1" ht="63.75">
      <c r="A50" s="234">
        <v>31</v>
      </c>
      <c r="B50" s="238"/>
      <c r="C50" s="239" t="s">
        <v>1421</v>
      </c>
      <c r="D50" s="278" t="s">
        <v>29</v>
      </c>
      <c r="E50" s="442">
        <v>1.1000000000000001</v>
      </c>
      <c r="F50" s="161"/>
      <c r="G50" s="161"/>
      <c r="H50" s="214"/>
      <c r="I50" s="161"/>
      <c r="J50" s="161"/>
      <c r="K50" s="96"/>
      <c r="L50" s="50"/>
      <c r="M50" s="96"/>
      <c r="N50" s="96"/>
      <c r="O50" s="96"/>
      <c r="P50" s="97"/>
    </row>
    <row r="51" spans="1:16" s="56" customFormat="1" ht="63.75">
      <c r="A51" s="234">
        <v>32</v>
      </c>
      <c r="B51" s="238"/>
      <c r="C51" s="239" t="s">
        <v>1422</v>
      </c>
      <c r="D51" s="278" t="s">
        <v>29</v>
      </c>
      <c r="E51" s="442">
        <v>1.1000000000000001</v>
      </c>
      <c r="F51" s="161"/>
      <c r="G51" s="161"/>
      <c r="H51" s="214"/>
      <c r="I51" s="161"/>
      <c r="J51" s="161"/>
      <c r="K51" s="96"/>
      <c r="L51" s="50"/>
      <c r="M51" s="96"/>
      <c r="N51" s="96"/>
      <c r="O51" s="96"/>
      <c r="P51" s="97"/>
    </row>
    <row r="52" spans="1:16" s="56" customFormat="1" ht="63.75">
      <c r="A52" s="234">
        <v>33</v>
      </c>
      <c r="B52" s="238"/>
      <c r="C52" s="239" t="s">
        <v>1423</v>
      </c>
      <c r="D52" s="278" t="s">
        <v>29</v>
      </c>
      <c r="E52" s="442">
        <v>325.8</v>
      </c>
      <c r="F52" s="161"/>
      <c r="G52" s="161"/>
      <c r="H52" s="214"/>
      <c r="I52" s="161"/>
      <c r="J52" s="161"/>
      <c r="K52" s="96"/>
      <c r="L52" s="50"/>
      <c r="M52" s="96"/>
      <c r="N52" s="96"/>
      <c r="O52" s="96"/>
      <c r="P52" s="97"/>
    </row>
    <row r="53" spans="1:16" s="56" customFormat="1" ht="63.75">
      <c r="A53" s="234">
        <v>34</v>
      </c>
      <c r="B53" s="238"/>
      <c r="C53" s="239" t="s">
        <v>1424</v>
      </c>
      <c r="D53" s="278" t="s">
        <v>29</v>
      </c>
      <c r="E53" s="442">
        <v>129</v>
      </c>
      <c r="F53" s="161"/>
      <c r="G53" s="161"/>
      <c r="H53" s="214"/>
      <c r="I53" s="161"/>
      <c r="J53" s="161"/>
      <c r="K53" s="96"/>
      <c r="L53" s="50"/>
      <c r="M53" s="96"/>
      <c r="N53" s="96"/>
      <c r="O53" s="96"/>
      <c r="P53" s="97"/>
    </row>
    <row r="54" spans="1:16" s="56" customFormat="1" ht="51">
      <c r="A54" s="234">
        <v>35</v>
      </c>
      <c r="B54" s="238"/>
      <c r="C54" s="239" t="s">
        <v>1425</v>
      </c>
      <c r="D54" s="278" t="s">
        <v>29</v>
      </c>
      <c r="E54" s="442">
        <v>95.1</v>
      </c>
      <c r="F54" s="161"/>
      <c r="G54" s="161"/>
      <c r="H54" s="214"/>
      <c r="I54" s="161"/>
      <c r="J54" s="161"/>
      <c r="K54" s="96"/>
      <c r="L54" s="50"/>
      <c r="M54" s="96"/>
      <c r="N54" s="96"/>
      <c r="O54" s="96"/>
      <c r="P54" s="97"/>
    </row>
    <row r="55" spans="1:16" s="56" customFormat="1" ht="51">
      <c r="A55" s="234">
        <v>36</v>
      </c>
      <c r="B55" s="238"/>
      <c r="C55" s="239" t="s">
        <v>1426</v>
      </c>
      <c r="D55" s="278" t="s">
        <v>29</v>
      </c>
      <c r="E55" s="442">
        <v>128.1</v>
      </c>
      <c r="F55" s="161"/>
      <c r="G55" s="161"/>
      <c r="H55" s="214"/>
      <c r="I55" s="161"/>
      <c r="J55" s="161"/>
      <c r="K55" s="96"/>
      <c r="L55" s="50"/>
      <c r="M55" s="96"/>
      <c r="N55" s="96"/>
      <c r="O55" s="96"/>
      <c r="P55" s="97"/>
    </row>
    <row r="56" spans="1:16" s="56" customFormat="1" ht="51">
      <c r="A56" s="234">
        <v>37</v>
      </c>
      <c r="B56" s="238"/>
      <c r="C56" s="239" t="s">
        <v>1427</v>
      </c>
      <c r="D56" s="278" t="s">
        <v>29</v>
      </c>
      <c r="E56" s="442">
        <v>82.6</v>
      </c>
      <c r="F56" s="161"/>
      <c r="G56" s="161"/>
      <c r="H56" s="214"/>
      <c r="I56" s="161"/>
      <c r="J56" s="161"/>
      <c r="K56" s="96"/>
      <c r="L56" s="50"/>
      <c r="M56" s="96"/>
      <c r="N56" s="96"/>
      <c r="O56" s="96"/>
      <c r="P56" s="97"/>
    </row>
    <row r="57" spans="1:16" s="56" customFormat="1" ht="63.75">
      <c r="A57" s="234">
        <v>38</v>
      </c>
      <c r="B57" s="238"/>
      <c r="C57" s="239" t="s">
        <v>1428</v>
      </c>
      <c r="D57" s="278" t="s">
        <v>29</v>
      </c>
      <c r="E57" s="442">
        <v>7.5</v>
      </c>
      <c r="F57" s="161"/>
      <c r="G57" s="161"/>
      <c r="H57" s="214"/>
      <c r="I57" s="161"/>
      <c r="J57" s="161"/>
      <c r="K57" s="96"/>
      <c r="L57" s="50"/>
      <c r="M57" s="96"/>
      <c r="N57" s="96"/>
      <c r="O57" s="96"/>
      <c r="P57" s="97"/>
    </row>
    <row r="58" spans="1:16" s="56" customFormat="1" ht="51">
      <c r="A58" s="234">
        <v>39</v>
      </c>
      <c r="B58" s="238"/>
      <c r="C58" s="239" t="s">
        <v>1429</v>
      </c>
      <c r="D58" s="278" t="s">
        <v>29</v>
      </c>
      <c r="E58" s="442">
        <v>42.5</v>
      </c>
      <c r="F58" s="161"/>
      <c r="G58" s="161"/>
      <c r="H58" s="214"/>
      <c r="I58" s="178"/>
      <c r="J58" s="178"/>
      <c r="K58" s="96"/>
      <c r="L58" s="50"/>
      <c r="M58" s="96"/>
      <c r="N58" s="96"/>
      <c r="O58" s="96"/>
      <c r="P58" s="97"/>
    </row>
    <row r="59" spans="1:16" s="56" customFormat="1" ht="63.75">
      <c r="A59" s="234">
        <v>40</v>
      </c>
      <c r="B59" s="238"/>
      <c r="C59" s="239" t="s">
        <v>1430</v>
      </c>
      <c r="D59" s="278" t="s">
        <v>29</v>
      </c>
      <c r="E59" s="442">
        <v>30.9</v>
      </c>
      <c r="F59" s="161"/>
      <c r="G59" s="161"/>
      <c r="H59" s="214"/>
      <c r="I59" s="178"/>
      <c r="J59" s="178"/>
      <c r="K59" s="96"/>
      <c r="L59" s="50"/>
      <c r="M59" s="96"/>
      <c r="N59" s="96"/>
      <c r="O59" s="96"/>
      <c r="P59" s="97"/>
    </row>
    <row r="60" spans="1:16" s="56" customFormat="1" ht="51">
      <c r="A60" s="234">
        <v>41</v>
      </c>
      <c r="B60" s="238"/>
      <c r="C60" s="239" t="s">
        <v>1431</v>
      </c>
      <c r="D60" s="278" t="s">
        <v>29</v>
      </c>
      <c r="E60" s="442">
        <v>21.6</v>
      </c>
      <c r="F60" s="161"/>
      <c r="G60" s="161"/>
      <c r="H60" s="214"/>
      <c r="I60" s="178"/>
      <c r="J60" s="178"/>
      <c r="K60" s="96"/>
      <c r="L60" s="50"/>
      <c r="M60" s="96"/>
      <c r="N60" s="96"/>
      <c r="O60" s="96"/>
      <c r="P60" s="97"/>
    </row>
    <row r="61" spans="1:16" s="56" customFormat="1" ht="38.25">
      <c r="A61" s="234">
        <v>42</v>
      </c>
      <c r="B61" s="238"/>
      <c r="C61" s="239" t="s">
        <v>1432</v>
      </c>
      <c r="D61" s="278" t="s">
        <v>29</v>
      </c>
      <c r="E61" s="442">
        <v>8.5</v>
      </c>
      <c r="F61" s="161"/>
      <c r="G61" s="161"/>
      <c r="H61" s="214"/>
      <c r="I61" s="178"/>
      <c r="J61" s="178"/>
      <c r="K61" s="96"/>
      <c r="L61" s="50"/>
      <c r="M61" s="96"/>
      <c r="N61" s="96"/>
      <c r="O61" s="96"/>
      <c r="P61" s="97"/>
    </row>
    <row r="62" spans="1:16" s="56" customFormat="1" ht="51">
      <c r="A62" s="234">
        <v>43</v>
      </c>
      <c r="B62" s="238"/>
      <c r="C62" s="239" t="s">
        <v>1433</v>
      </c>
      <c r="D62" s="278" t="s">
        <v>29</v>
      </c>
      <c r="E62" s="442">
        <v>37</v>
      </c>
      <c r="F62" s="161"/>
      <c r="G62" s="161"/>
      <c r="H62" s="214"/>
      <c r="I62" s="178"/>
      <c r="J62" s="178"/>
      <c r="K62" s="96"/>
      <c r="L62" s="50"/>
      <c r="M62" s="96"/>
      <c r="N62" s="96"/>
      <c r="O62" s="96"/>
      <c r="P62" s="97"/>
    </row>
    <row r="63" spans="1:16" s="56" customFormat="1" ht="38.25">
      <c r="A63" s="234">
        <v>44</v>
      </c>
      <c r="B63" s="238"/>
      <c r="C63" s="239" t="s">
        <v>949</v>
      </c>
      <c r="D63" s="278" t="s">
        <v>29</v>
      </c>
      <c r="E63" s="442">
        <v>107.4</v>
      </c>
      <c r="F63" s="161"/>
      <c r="G63" s="161"/>
      <c r="H63" s="214"/>
      <c r="I63" s="161"/>
      <c r="J63" s="161"/>
      <c r="K63" s="96"/>
      <c r="L63" s="50"/>
      <c r="M63" s="96"/>
      <c r="N63" s="96"/>
      <c r="O63" s="96"/>
      <c r="P63" s="97"/>
    </row>
    <row r="64" spans="1:16" s="56" customFormat="1" ht="25.5">
      <c r="A64" s="234">
        <v>45</v>
      </c>
      <c r="B64" s="238"/>
      <c r="C64" s="239" t="s">
        <v>948</v>
      </c>
      <c r="D64" s="278" t="s">
        <v>145</v>
      </c>
      <c r="E64" s="442">
        <v>185.3</v>
      </c>
      <c r="F64" s="161"/>
      <c r="G64" s="161"/>
      <c r="H64" s="214"/>
      <c r="I64" s="178"/>
      <c r="J64" s="178"/>
      <c r="K64" s="96"/>
      <c r="L64" s="50"/>
      <c r="M64" s="96"/>
      <c r="N64" s="96"/>
      <c r="O64" s="96"/>
      <c r="P64" s="97"/>
    </row>
    <row r="65" spans="1:16" s="56" customFormat="1" ht="25.5">
      <c r="A65" s="234">
        <v>46</v>
      </c>
      <c r="B65" s="238"/>
      <c r="C65" s="239" t="s">
        <v>943</v>
      </c>
      <c r="D65" s="278" t="s">
        <v>145</v>
      </c>
      <c r="E65" s="442">
        <v>446.8</v>
      </c>
      <c r="F65" s="161"/>
      <c r="G65" s="161"/>
      <c r="H65" s="214"/>
      <c r="I65" s="178"/>
      <c r="J65" s="178"/>
      <c r="K65" s="96"/>
      <c r="L65" s="50"/>
      <c r="M65" s="96"/>
      <c r="N65" s="96"/>
      <c r="O65" s="96"/>
      <c r="P65" s="97"/>
    </row>
    <row r="66" spans="1:16" s="56" customFormat="1" ht="25.5">
      <c r="A66" s="234">
        <v>47</v>
      </c>
      <c r="B66" s="238"/>
      <c r="C66" s="239" t="s">
        <v>944</v>
      </c>
      <c r="D66" s="278" t="s">
        <v>145</v>
      </c>
      <c r="E66" s="442">
        <v>510.6</v>
      </c>
      <c r="F66" s="161"/>
      <c r="G66" s="161"/>
      <c r="H66" s="214"/>
      <c r="I66" s="214"/>
      <c r="J66" s="214"/>
      <c r="K66" s="96"/>
      <c r="L66" s="50"/>
      <c r="M66" s="96"/>
      <c r="N66" s="96"/>
      <c r="O66" s="96"/>
      <c r="P66" s="97"/>
    </row>
    <row r="67" spans="1:16" s="56" customFormat="1" ht="28.9" customHeight="1">
      <c r="A67" s="234">
        <v>48</v>
      </c>
      <c r="B67" s="238"/>
      <c r="C67" s="239" t="s">
        <v>947</v>
      </c>
      <c r="D67" s="278" t="s">
        <v>146</v>
      </c>
      <c r="E67" s="442">
        <v>202.4</v>
      </c>
      <c r="F67" s="161"/>
      <c r="G67" s="161"/>
      <c r="H67" s="214"/>
      <c r="I67" s="214"/>
      <c r="J67" s="214"/>
      <c r="K67" s="96"/>
      <c r="L67" s="50"/>
      <c r="M67" s="96"/>
      <c r="N67" s="96"/>
      <c r="O67" s="96"/>
      <c r="P67" s="97"/>
    </row>
    <row r="68" spans="1:16" s="56" customFormat="1" ht="15">
      <c r="A68" s="234">
        <v>0</v>
      </c>
      <c r="B68" s="238"/>
      <c r="C68" s="315" t="s">
        <v>946</v>
      </c>
      <c r="D68" s="278"/>
      <c r="E68" s="442"/>
      <c r="F68" s="161"/>
      <c r="G68" s="161"/>
      <c r="H68" s="214"/>
      <c r="I68" s="178"/>
      <c r="J68" s="178"/>
      <c r="K68" s="96"/>
      <c r="L68" s="50"/>
      <c r="M68" s="96"/>
      <c r="N68" s="96"/>
      <c r="O68" s="96"/>
      <c r="P68" s="97"/>
    </row>
    <row r="69" spans="1:16" s="56" customFormat="1" ht="38.25">
      <c r="A69" s="234">
        <v>49</v>
      </c>
      <c r="B69" s="236"/>
      <c r="C69" s="621" t="s">
        <v>1435</v>
      </c>
      <c r="D69" s="237" t="s">
        <v>29</v>
      </c>
      <c r="E69" s="214">
        <f>SUM(E70:E82)</f>
        <v>2007.8000000000002</v>
      </c>
      <c r="F69" s="161"/>
      <c r="G69" s="161"/>
      <c r="H69" s="214"/>
      <c r="I69" s="214"/>
      <c r="J69" s="214"/>
      <c r="K69" s="96"/>
      <c r="L69" s="50"/>
      <c r="M69" s="96"/>
      <c r="N69" s="96"/>
      <c r="O69" s="96"/>
      <c r="P69" s="97"/>
    </row>
    <row r="70" spans="1:16" s="56" customFormat="1" ht="51">
      <c r="A70" s="234">
        <v>50</v>
      </c>
      <c r="B70" s="238"/>
      <c r="C70" s="239" t="s">
        <v>1434</v>
      </c>
      <c r="D70" s="237" t="s">
        <v>29</v>
      </c>
      <c r="E70" s="442">
        <v>462.1</v>
      </c>
      <c r="F70" s="161"/>
      <c r="G70" s="161"/>
      <c r="H70" s="214"/>
      <c r="I70" s="161"/>
      <c r="J70" s="161"/>
      <c r="K70" s="96"/>
      <c r="L70" s="50"/>
      <c r="M70" s="96"/>
      <c r="N70" s="96"/>
      <c r="O70" s="96"/>
      <c r="P70" s="97"/>
    </row>
    <row r="71" spans="1:16" s="56" customFormat="1" ht="51">
      <c r="A71" s="234">
        <v>51</v>
      </c>
      <c r="B71" s="238"/>
      <c r="C71" s="239" t="s">
        <v>1419</v>
      </c>
      <c r="D71" s="237" t="s">
        <v>29</v>
      </c>
      <c r="E71" s="442">
        <v>326.3</v>
      </c>
      <c r="F71" s="161"/>
      <c r="G71" s="161"/>
      <c r="H71" s="214"/>
      <c r="I71" s="161"/>
      <c r="J71" s="161"/>
      <c r="K71" s="96"/>
      <c r="L71" s="50"/>
      <c r="M71" s="96"/>
      <c r="N71" s="96"/>
      <c r="O71" s="96"/>
      <c r="P71" s="97"/>
    </row>
    <row r="72" spans="1:16" s="56" customFormat="1" ht="76.5">
      <c r="A72" s="234">
        <v>52</v>
      </c>
      <c r="B72" s="238"/>
      <c r="C72" s="239" t="s">
        <v>1436</v>
      </c>
      <c r="D72" s="237" t="s">
        <v>29</v>
      </c>
      <c r="E72" s="442">
        <v>352.2</v>
      </c>
      <c r="F72" s="161"/>
      <c r="G72" s="161"/>
      <c r="H72" s="214"/>
      <c r="I72" s="161"/>
      <c r="J72" s="161"/>
      <c r="K72" s="96"/>
      <c r="L72" s="50"/>
      <c r="M72" s="96"/>
      <c r="N72" s="96"/>
      <c r="O72" s="96"/>
      <c r="P72" s="97"/>
    </row>
    <row r="73" spans="1:16" s="56" customFormat="1" ht="89.25">
      <c r="A73" s="234">
        <v>53</v>
      </c>
      <c r="B73" s="238"/>
      <c r="C73" s="239" t="s">
        <v>1437</v>
      </c>
      <c r="D73" s="237" t="s">
        <v>29</v>
      </c>
      <c r="E73" s="442">
        <v>100.9</v>
      </c>
      <c r="F73" s="161"/>
      <c r="G73" s="161"/>
      <c r="H73" s="214"/>
      <c r="I73" s="161"/>
      <c r="J73" s="161"/>
      <c r="K73" s="96"/>
      <c r="L73" s="50"/>
      <c r="M73" s="96"/>
      <c r="N73" s="96"/>
      <c r="O73" s="96"/>
      <c r="P73" s="97"/>
    </row>
    <row r="74" spans="1:16" s="56" customFormat="1" ht="89.25">
      <c r="A74" s="234">
        <v>54</v>
      </c>
      <c r="B74" s="238"/>
      <c r="C74" s="239" t="s">
        <v>1438</v>
      </c>
      <c r="D74" s="237" t="s">
        <v>29</v>
      </c>
      <c r="E74" s="442">
        <v>1.6</v>
      </c>
      <c r="F74" s="161"/>
      <c r="G74" s="161"/>
      <c r="H74" s="214"/>
      <c r="I74" s="161"/>
      <c r="J74" s="161"/>
      <c r="K74" s="96"/>
      <c r="L74" s="50"/>
      <c r="M74" s="96"/>
      <c r="N74" s="96"/>
      <c r="O74" s="96"/>
      <c r="P74" s="97"/>
    </row>
    <row r="75" spans="1:16" s="56" customFormat="1" ht="94.15" customHeight="1">
      <c r="A75" s="234">
        <v>55</v>
      </c>
      <c r="B75" s="238"/>
      <c r="C75" s="239" t="s">
        <v>1439</v>
      </c>
      <c r="D75" s="237" t="s">
        <v>29</v>
      </c>
      <c r="E75" s="442">
        <v>1.2</v>
      </c>
      <c r="F75" s="161"/>
      <c r="G75" s="161"/>
      <c r="H75" s="214"/>
      <c r="I75" s="161"/>
      <c r="J75" s="161"/>
      <c r="K75" s="96"/>
      <c r="L75" s="50"/>
      <c r="M75" s="96"/>
      <c r="N75" s="96"/>
      <c r="O75" s="96"/>
      <c r="P75" s="97"/>
    </row>
    <row r="76" spans="1:16" s="56" customFormat="1" ht="51">
      <c r="A76" s="234">
        <v>56</v>
      </c>
      <c r="B76" s="238"/>
      <c r="C76" s="239" t="s">
        <v>1440</v>
      </c>
      <c r="D76" s="237" t="s">
        <v>29</v>
      </c>
      <c r="E76" s="442">
        <v>362.3</v>
      </c>
      <c r="F76" s="161"/>
      <c r="G76" s="161"/>
      <c r="H76" s="214"/>
      <c r="I76" s="161"/>
      <c r="J76" s="161"/>
      <c r="K76" s="96"/>
      <c r="L76" s="50"/>
      <c r="M76" s="96"/>
      <c r="N76" s="96"/>
      <c r="O76" s="96"/>
      <c r="P76" s="97"/>
    </row>
    <row r="77" spans="1:16" s="56" customFormat="1" ht="51">
      <c r="A77" s="234">
        <v>57</v>
      </c>
      <c r="B77" s="238"/>
      <c r="C77" s="239" t="s">
        <v>1441</v>
      </c>
      <c r="D77" s="237" t="s">
        <v>29</v>
      </c>
      <c r="E77" s="442">
        <v>111.7</v>
      </c>
      <c r="F77" s="161"/>
      <c r="G77" s="161"/>
      <c r="H77" s="214"/>
      <c r="I77" s="161"/>
      <c r="J77" s="161"/>
      <c r="K77" s="96"/>
      <c r="L77" s="50"/>
      <c r="M77" s="96"/>
      <c r="N77" s="96"/>
      <c r="O77" s="96"/>
      <c r="P77" s="97"/>
    </row>
    <row r="78" spans="1:16" s="56" customFormat="1" ht="51">
      <c r="A78" s="234">
        <v>58</v>
      </c>
      <c r="B78" s="238"/>
      <c r="C78" s="239" t="s">
        <v>1425</v>
      </c>
      <c r="D78" s="237" t="s">
        <v>29</v>
      </c>
      <c r="E78" s="442">
        <v>20.9</v>
      </c>
      <c r="F78" s="161"/>
      <c r="G78" s="161"/>
      <c r="H78" s="214"/>
      <c r="I78" s="161"/>
      <c r="J78" s="161"/>
      <c r="K78" s="96"/>
      <c r="L78" s="50"/>
      <c r="M78" s="96"/>
      <c r="N78" s="96"/>
      <c r="O78" s="96"/>
      <c r="P78" s="97"/>
    </row>
    <row r="79" spans="1:16" s="56" customFormat="1" ht="51">
      <c r="A79" s="234">
        <v>59</v>
      </c>
      <c r="B79" s="238"/>
      <c r="C79" s="239" t="s">
        <v>1426</v>
      </c>
      <c r="D79" s="237" t="s">
        <v>29</v>
      </c>
      <c r="E79" s="442">
        <v>140.80000000000001</v>
      </c>
      <c r="F79" s="161"/>
      <c r="G79" s="161"/>
      <c r="H79" s="214"/>
      <c r="I79" s="161"/>
      <c r="J79" s="161"/>
      <c r="K79" s="96"/>
      <c r="L79" s="50"/>
      <c r="M79" s="96"/>
      <c r="N79" s="96"/>
      <c r="O79" s="96"/>
      <c r="P79" s="97"/>
    </row>
    <row r="80" spans="1:16" s="56" customFormat="1" ht="89.25">
      <c r="A80" s="234">
        <v>60</v>
      </c>
      <c r="B80" s="238"/>
      <c r="C80" s="239" t="s">
        <v>1442</v>
      </c>
      <c r="D80" s="237" t="s">
        <v>29</v>
      </c>
      <c r="E80" s="442">
        <v>74.099999999999994</v>
      </c>
      <c r="F80" s="161"/>
      <c r="G80" s="161"/>
      <c r="H80" s="214"/>
      <c r="I80" s="161"/>
      <c r="J80" s="161"/>
      <c r="K80" s="96"/>
      <c r="L80" s="50"/>
      <c r="M80" s="96"/>
      <c r="N80" s="96"/>
      <c r="O80" s="96"/>
      <c r="P80" s="97"/>
    </row>
    <row r="81" spans="1:16" s="56" customFormat="1" ht="113.25" customHeight="1">
      <c r="A81" s="234">
        <v>61</v>
      </c>
      <c r="B81" s="238"/>
      <c r="C81" s="239" t="s">
        <v>1443</v>
      </c>
      <c r="D81" s="237" t="s">
        <v>29</v>
      </c>
      <c r="E81" s="442">
        <v>30.2</v>
      </c>
      <c r="F81" s="161"/>
      <c r="G81" s="161"/>
      <c r="H81" s="214"/>
      <c r="I81" s="161"/>
      <c r="J81" s="161"/>
      <c r="K81" s="96"/>
      <c r="L81" s="50"/>
      <c r="M81" s="96"/>
      <c r="N81" s="96"/>
      <c r="O81" s="96"/>
      <c r="P81" s="97"/>
    </row>
    <row r="82" spans="1:16" s="56" customFormat="1" ht="38.25">
      <c r="A82" s="234">
        <v>62</v>
      </c>
      <c r="B82" s="238"/>
      <c r="C82" s="239" t="s">
        <v>950</v>
      </c>
      <c r="D82" s="237" t="s">
        <v>29</v>
      </c>
      <c r="E82" s="442">
        <v>23.5</v>
      </c>
      <c r="F82" s="161"/>
      <c r="G82" s="161"/>
      <c r="H82" s="214"/>
      <c r="I82" s="161"/>
      <c r="J82" s="161"/>
      <c r="K82" s="96"/>
      <c r="L82" s="50"/>
      <c r="M82" s="96"/>
      <c r="N82" s="96"/>
      <c r="O82" s="96"/>
      <c r="P82" s="97"/>
    </row>
    <row r="83" spans="1:16" s="56" customFormat="1" ht="25.5">
      <c r="A83" s="234">
        <v>63</v>
      </c>
      <c r="B83" s="238"/>
      <c r="C83" s="239" t="s">
        <v>948</v>
      </c>
      <c r="D83" s="278" t="s">
        <v>145</v>
      </c>
      <c r="E83" s="442">
        <v>124.5</v>
      </c>
      <c r="F83" s="161"/>
      <c r="G83" s="161"/>
      <c r="H83" s="214"/>
      <c r="I83" s="178"/>
      <c r="J83" s="178"/>
      <c r="K83" s="96"/>
      <c r="L83" s="50"/>
      <c r="M83" s="96"/>
      <c r="N83" s="96"/>
      <c r="O83" s="96"/>
      <c r="P83" s="97"/>
    </row>
    <row r="84" spans="1:16" s="56" customFormat="1" ht="25.5">
      <c r="A84" s="234">
        <v>64</v>
      </c>
      <c r="B84" s="238"/>
      <c r="C84" s="239" t="s">
        <v>943</v>
      </c>
      <c r="D84" s="278" t="s">
        <v>145</v>
      </c>
      <c r="E84" s="442">
        <v>210.48</v>
      </c>
      <c r="F84" s="161"/>
      <c r="G84" s="161"/>
      <c r="H84" s="214"/>
      <c r="I84" s="178"/>
      <c r="J84" s="178"/>
      <c r="K84" s="96"/>
      <c r="L84" s="50"/>
      <c r="M84" s="96"/>
      <c r="N84" s="96"/>
      <c r="O84" s="96"/>
      <c r="P84" s="97"/>
    </row>
    <row r="85" spans="1:16" s="56" customFormat="1" ht="25.5">
      <c r="A85" s="234">
        <v>65</v>
      </c>
      <c r="B85" s="238"/>
      <c r="C85" s="239" t="s">
        <v>944</v>
      </c>
      <c r="D85" s="278" t="s">
        <v>145</v>
      </c>
      <c r="E85" s="442">
        <v>860.2</v>
      </c>
      <c r="F85" s="161"/>
      <c r="G85" s="161"/>
      <c r="H85" s="214"/>
      <c r="I85" s="214"/>
      <c r="J85" s="214"/>
      <c r="K85" s="96"/>
      <c r="L85" s="50"/>
      <c r="M85" s="96"/>
      <c r="N85" s="96"/>
      <c r="O85" s="96"/>
      <c r="P85" s="97"/>
    </row>
    <row r="86" spans="1:16" s="56" customFormat="1" ht="37.35" customHeight="1">
      <c r="A86" s="234">
        <v>66</v>
      </c>
      <c r="B86" s="238"/>
      <c r="C86" s="239" t="s">
        <v>947</v>
      </c>
      <c r="D86" s="278" t="s">
        <v>146</v>
      </c>
      <c r="E86" s="442">
        <v>305.41000000000003</v>
      </c>
      <c r="F86" s="161"/>
      <c r="G86" s="161"/>
      <c r="H86" s="214"/>
      <c r="I86" s="214"/>
      <c r="J86" s="214"/>
      <c r="K86" s="96"/>
      <c r="L86" s="50"/>
      <c r="M86" s="96"/>
      <c r="N86" s="96"/>
      <c r="O86" s="96"/>
      <c r="P86" s="97"/>
    </row>
    <row r="87" spans="1:16" s="56" customFormat="1" ht="15">
      <c r="A87" s="234">
        <v>0</v>
      </c>
      <c r="B87" s="238"/>
      <c r="C87" s="315" t="s">
        <v>1290</v>
      </c>
      <c r="D87" s="278"/>
      <c r="E87" s="442"/>
      <c r="F87" s="161"/>
      <c r="G87" s="161"/>
      <c r="H87" s="214"/>
      <c r="I87" s="178"/>
      <c r="J87" s="178"/>
      <c r="K87" s="96"/>
      <c r="L87" s="50"/>
      <c r="M87" s="96"/>
      <c r="N87" s="96"/>
      <c r="O87" s="96"/>
      <c r="P87" s="97"/>
    </row>
    <row r="88" spans="1:16" s="56" customFormat="1" ht="51">
      <c r="A88" s="234">
        <v>67</v>
      </c>
      <c r="B88" s="238"/>
      <c r="C88" s="239" t="s">
        <v>1444</v>
      </c>
      <c r="D88" s="237" t="s">
        <v>29</v>
      </c>
      <c r="E88" s="442">
        <v>41</v>
      </c>
      <c r="F88" s="161"/>
      <c r="G88" s="161"/>
      <c r="H88" s="214"/>
      <c r="I88" s="161"/>
      <c r="J88" s="161"/>
      <c r="K88" s="96"/>
      <c r="L88" s="50"/>
      <c r="M88" s="96"/>
      <c r="N88" s="96"/>
      <c r="O88" s="96"/>
      <c r="P88" s="97"/>
    </row>
    <row r="89" spans="1:16" s="56" customFormat="1" ht="51">
      <c r="A89" s="234">
        <v>68</v>
      </c>
      <c r="B89" s="238"/>
      <c r="C89" s="239" t="s">
        <v>1445</v>
      </c>
      <c r="D89" s="237" t="s">
        <v>29</v>
      </c>
      <c r="E89" s="442">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4" customHeight="1">
      <c r="A91" s="41"/>
      <c r="B91" s="41"/>
      <c r="C91" s="676" t="s">
        <v>97</v>
      </c>
      <c r="D91" s="677"/>
      <c r="E91" s="677"/>
      <c r="F91" s="677"/>
      <c r="G91" s="677"/>
      <c r="H91" s="677"/>
      <c r="I91" s="677"/>
      <c r="J91" s="677"/>
      <c r="K91" s="677"/>
      <c r="L91" s="42"/>
      <c r="M91" s="42"/>
      <c r="N91" s="42"/>
      <c r="O91" s="42"/>
      <c r="P91" s="42"/>
    </row>
    <row r="92" spans="1:16" s="114" customFormat="1" collapsed="1">
      <c r="I92" s="135"/>
    </row>
    <row r="93" spans="1:16" customFormat="1" ht="12.75" customHeight="1">
      <c r="B93" s="136" t="s">
        <v>52</v>
      </c>
    </row>
    <row r="94" spans="1:16" customFormat="1" ht="45" customHeight="1">
      <c r="A94"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663"/>
      <c r="C94" s="663"/>
      <c r="D94" s="663"/>
      <c r="E94" s="663"/>
      <c r="F94" s="663"/>
      <c r="G94" s="663"/>
      <c r="H94" s="663"/>
      <c r="I94" s="663"/>
      <c r="J94" s="663"/>
      <c r="K94" s="663"/>
      <c r="L94" s="663"/>
      <c r="M94" s="663"/>
      <c r="N94" s="663"/>
      <c r="O94" s="663"/>
      <c r="P94" s="663"/>
    </row>
    <row r="95" spans="1:16" customFormat="1" ht="66.75" customHeight="1">
      <c r="A95" s="663"/>
      <c r="B95" s="663"/>
      <c r="C95" s="663"/>
      <c r="D95" s="663"/>
      <c r="E95" s="663"/>
      <c r="F95" s="663"/>
      <c r="G95" s="663"/>
      <c r="H95" s="663"/>
      <c r="I95" s="663"/>
      <c r="J95" s="663"/>
      <c r="K95" s="663"/>
      <c r="L95" s="663"/>
      <c r="M95" s="663"/>
      <c r="N95" s="663"/>
      <c r="O95" s="663"/>
      <c r="P95" s="663"/>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660">
        <f>Koptame!C42</f>
        <v>0</v>
      </c>
      <c r="N99" s="660"/>
      <c r="O99" s="142"/>
      <c r="P99" s="142"/>
    </row>
    <row r="100" spans="2:16" s="114" customFormat="1">
      <c r="C100" s="133">
        <f>Koptame!C37</f>
        <v>0</v>
      </c>
      <c r="L100" s="133"/>
      <c r="M100" s="661">
        <f>Koptame!C43</f>
        <v>0</v>
      </c>
      <c r="N100" s="661"/>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9">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6">
    <cfRule type="expression" dxfId="837" priority="312" stopIfTrue="1">
      <formula>I36=#REF!=FALSE</formula>
    </cfRule>
  </conditionalFormatting>
  <conditionalFormatting sqref="I36:I37">
    <cfRule type="expression" dxfId="836" priority="302" stopIfTrue="1">
      <formula>I36=#REF!=FALSE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7:I38">
    <cfRule type="expression" dxfId="831" priority="300">
      <formula>#REF!=2</formula>
    </cfRule>
    <cfRule type="expression" dxfId="830" priority="301">
      <formula>#REF!=1</formula>
    </cfRule>
  </conditionalFormatting>
  <conditionalFormatting sqref="I37:I39">
    <cfRule type="expression" dxfId="829" priority="293">
      <formula>#REF!&gt;0</formula>
    </cfRule>
    <cfRule type="expression" dxfId="828" priority="294">
      <formula>#REF!=3</formula>
    </cfRule>
  </conditionalFormatting>
  <conditionalFormatting sqref="I38">
    <cfRule type="expression" dxfId="827" priority="297" stopIfTrue="1">
      <formula>I38=#REF!=FALSE</formula>
    </cfRule>
    <cfRule type="expression" dxfId="826" priority="298">
      <formula>#REF!&gt;0</formula>
    </cfRule>
    <cfRule type="expression" dxfId="825" priority="299">
      <formula>#REF!=3</formula>
    </cfRule>
  </conditionalFormatting>
  <conditionalFormatting sqref="I38:I39">
    <cfRule type="expression" dxfId="824" priority="295">
      <formula>#REF!=2</formula>
    </cfRule>
    <cfRule type="expression" dxfId="823" priority="296">
      <formula>#REF!=1</formula>
    </cfRule>
  </conditionalFormatting>
  <conditionalFormatting sqref="I39">
    <cfRule type="expression" dxfId="822" priority="291" stopIfTrue="1">
      <formula>I39=#REF!=FALSE</formula>
    </cfRule>
    <cfRule type="expression" dxfId="821" priority="292" stopIfTrue="1">
      <formula>I39=#REF!=FALSE</formula>
    </cfRule>
  </conditionalFormatting>
  <conditionalFormatting sqref="I39:I40">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40">
    <cfRule type="expression" dxfId="816" priority="286" stopIfTrue="1">
      <formula>I40=#REF!=FALSE</formula>
    </cfRule>
  </conditionalFormatting>
  <conditionalFormatting sqref="I40:I89">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1:I89">
    <cfRule type="expression" dxfId="811" priority="271" stopIfTrue="1">
      <formula>I41=#REF!=FALSE</formula>
    </cfRule>
  </conditionalFormatting>
  <conditionalFormatting sqref="I43">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I43=#REF!=FALSE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I43=#REF!=FALSE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I43=#REF!=FALSE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3:I57">
    <cfRule type="expression" dxfId="787" priority="246" stopIfTrue="1">
      <formula>I43=#REF!=FALSE</formula>
    </cfRule>
  </conditionalFormatting>
  <conditionalFormatting sqref="I44:I57">
    <cfRule type="expression" dxfId="786" priority="227" stopIfTrue="1">
      <formula>I44=#REF!=FALSE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I44=#REF!=FALSE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I44=#REF!=FALSE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3">
    <cfRule type="expression" dxfId="767" priority="207" stopIfTrue="1">
      <formula>I63=#REF!=FALSE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I63=#REF!=FALSE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I63=#REF!=FALSE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I63=#REF!=FALSE</formula>
    </cfRule>
  </conditionalFormatting>
  <conditionalFormatting sqref="I66:I67">
    <cfRule type="expression" dxfId="747" priority="187" stopIfTrue="1">
      <formula>I66=#REF!=FALSE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I66=#REF!=FALSE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I66=#REF!=FALSE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I66=#REF!=FALSE</formula>
    </cfRule>
  </conditionalFormatting>
  <conditionalFormatting sqref="I69">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I69=#REF!=FALSE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I69=#REF!=FALSE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I69=#REF!=FALSE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I69=#REF!=FALSE</formula>
    </cfRule>
  </conditionalFormatting>
  <conditionalFormatting sqref="I69:I81">
    <cfRule type="expression" dxfId="703" priority="141" stopIfTrue="1">
      <formula>I69=#REF!=FALSE</formula>
    </cfRule>
  </conditionalFormatting>
  <conditionalFormatting sqref="I70:I81">
    <cfRule type="expression" dxfId="702" priority="127" stopIfTrue="1">
      <formula>I70=#REF!=FALSE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I70=#REF!=FALSE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70:I82">
    <cfRule type="expression" dxfId="688" priority="102" stopIfTrue="1">
      <formula>I70=#REF!=FALSE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2">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I82=#REF!=FALSE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I82=#REF!=FALSE</formula>
    </cfRule>
    <cfRule type="expression" dxfId="669" priority="121" stopIfTrue="1">
      <formula>I82=#REF!=FALSE</formula>
    </cfRule>
  </conditionalFormatting>
  <conditionalFormatting sqref="I85:I86">
    <cfRule type="expression" dxfId="668" priority="142" stopIfTrue="1">
      <formula>I85=#REF!=FALSE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I85=#REF!=FALSE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I85=#REF!=FALSE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I85=#REF!=FALSE</formula>
    </cfRule>
  </conditionalFormatting>
  <conditionalFormatting sqref="I70:I77">
    <cfRule type="expression" dxfId="648" priority="101" stopIfTrue="1">
      <formula>I70=#REF!=FALSE</formula>
    </cfRule>
  </conditionalFormatting>
  <conditionalFormatting sqref="I70:I77">
    <cfRule type="expression" dxfId="647" priority="82" stopIfTrue="1">
      <formula>I70=#REF!=FALSE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I70=#REF!=FALSE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I70=#REF!=FALSE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8:I79">
    <cfRule type="expression" dxfId="628" priority="81" stopIfTrue="1">
      <formula>I78=#REF!=FALSE</formula>
    </cfRule>
  </conditionalFormatting>
  <conditionalFormatting sqref="I78:I79">
    <cfRule type="expression" dxfId="627" priority="62" stopIfTrue="1">
      <formula>I78=#REF!=FALSE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I78=#REF!=FALSE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I78=#REF!=FALSE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80">
    <cfRule type="expression" dxfId="608" priority="61" stopIfTrue="1">
      <formula>I80=#REF!=FALSE</formula>
    </cfRule>
  </conditionalFormatting>
  <conditionalFormatting sqref="I80">
    <cfRule type="expression" dxfId="607" priority="42" stopIfTrue="1">
      <formula>I80=#REF!=FALSE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I80=#REF!=FALSE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I80=#REF!=FALSE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8:I89">
    <cfRule type="expression" dxfId="588" priority="41" stopIfTrue="1">
      <formula>I88=#REF!=FALSE</formula>
    </cfRule>
  </conditionalFormatting>
  <conditionalFormatting sqref="I88:I89">
    <cfRule type="expression" dxfId="587" priority="27" stopIfTrue="1">
      <formula>I88=#REF!=FALSE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I88=#REF!=FALSE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8:I89">
    <cfRule type="expression" dxfId="573" priority="22" stopIfTrue="1">
      <formula>I88=#REF!=FALSE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8:I89">
    <cfRule type="expression" dxfId="568" priority="21" stopIfTrue="1">
      <formula>I88=#REF!=FALSE</formula>
    </cfRule>
  </conditionalFormatting>
  <conditionalFormatting sqref="I88:I89">
    <cfRule type="expression" dxfId="567" priority="2" stopIfTrue="1">
      <formula>I88=#REF!=FALSE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I88=#REF!=FALSE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I88=#REF!=FALSE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P35"/>
  <sheetViews>
    <sheetView showZeros="0" view="pageBreakPreview" topLeftCell="A12" zoomScale="130" zoomScaleNormal="100" zoomScaleSheetLayoutView="130" workbookViewId="0">
      <selection activeCell="C23" sqref="C23"/>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kops1!B27</f>
        <v>1,7</v>
      </c>
    </row>
    <row r="2" spans="1:16" s="24" customFormat="1" ht="15">
      <c r="A2" s="671" t="str">
        <f>C13</f>
        <v xml:space="preserve">Kāpnes </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3.95" customHeight="1">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8.25">
      <c r="A14" s="261">
        <v>1</v>
      </c>
      <c r="B14" s="283"/>
      <c r="C14" s="284" t="s">
        <v>1274</v>
      </c>
      <c r="D14" s="288" t="s">
        <v>141</v>
      </c>
      <c r="E14" s="440">
        <v>1</v>
      </c>
      <c r="F14" s="161"/>
      <c r="G14" s="161"/>
      <c r="H14" s="214"/>
      <c r="I14" s="178"/>
      <c r="J14" s="178"/>
      <c r="K14" s="96"/>
      <c r="L14" s="50"/>
      <c r="M14" s="96"/>
      <c r="N14" s="96"/>
      <c r="O14" s="96"/>
      <c r="P14" s="97"/>
    </row>
    <row r="15" spans="1:16" s="56" customFormat="1" ht="38.25">
      <c r="A15" s="261">
        <v>2</v>
      </c>
      <c r="B15" s="283"/>
      <c r="C15" s="284" t="s">
        <v>1273</v>
      </c>
      <c r="D15" s="288" t="s">
        <v>141</v>
      </c>
      <c r="E15" s="440">
        <v>1</v>
      </c>
      <c r="F15" s="161"/>
      <c r="G15" s="161"/>
      <c r="H15" s="214"/>
      <c r="I15" s="178"/>
      <c r="J15" s="178"/>
      <c r="K15" s="96"/>
      <c r="L15" s="50"/>
      <c r="M15" s="96"/>
      <c r="N15" s="96"/>
      <c r="O15" s="96"/>
      <c r="P15" s="97"/>
    </row>
    <row r="16" spans="1:16" s="56" customFormat="1" ht="38.25">
      <c r="A16" s="261">
        <v>3</v>
      </c>
      <c r="B16" s="283"/>
      <c r="C16" s="284" t="s">
        <v>1272</v>
      </c>
      <c r="D16" s="288" t="s">
        <v>141</v>
      </c>
      <c r="E16" s="440">
        <v>1</v>
      </c>
      <c r="F16" s="161"/>
      <c r="G16" s="161"/>
      <c r="H16" s="214"/>
      <c r="I16" s="178"/>
      <c r="J16" s="178"/>
      <c r="K16" s="96"/>
      <c r="L16" s="50"/>
      <c r="M16" s="96"/>
      <c r="N16" s="96"/>
      <c r="O16" s="96"/>
      <c r="P16" s="97"/>
    </row>
    <row r="17" spans="1:16" s="56" customFormat="1" ht="38.25">
      <c r="A17" s="261">
        <v>4</v>
      </c>
      <c r="B17" s="283"/>
      <c r="C17" s="284" t="s">
        <v>1271</v>
      </c>
      <c r="D17" s="288" t="s">
        <v>141</v>
      </c>
      <c r="E17" s="440">
        <v>1</v>
      </c>
      <c r="F17" s="161"/>
      <c r="G17" s="161"/>
      <c r="H17" s="214"/>
      <c r="I17" s="178"/>
      <c r="J17" s="178"/>
      <c r="K17" s="96"/>
      <c r="L17" s="50"/>
      <c r="M17" s="96"/>
      <c r="N17" s="96"/>
      <c r="O17" s="96"/>
      <c r="P17" s="97"/>
    </row>
    <row r="18" spans="1:16" s="56" customFormat="1" ht="15">
      <c r="A18" s="234">
        <v>0</v>
      </c>
      <c r="B18" s="238"/>
      <c r="C18" s="315" t="s">
        <v>1291</v>
      </c>
      <c r="D18" s="278"/>
      <c r="E18" s="442"/>
      <c r="F18" s="161"/>
      <c r="G18" s="161"/>
      <c r="H18" s="214"/>
      <c r="I18" s="178"/>
      <c r="J18" s="178"/>
      <c r="K18" s="96"/>
      <c r="L18" s="50"/>
      <c r="M18" s="96"/>
      <c r="N18" s="96"/>
      <c r="O18" s="96"/>
      <c r="P18" s="97"/>
    </row>
    <row r="19" spans="1:16" s="56" customFormat="1" ht="51">
      <c r="A19" s="234">
        <v>5</v>
      </c>
      <c r="B19" s="238"/>
      <c r="C19" s="239" t="s">
        <v>1444</v>
      </c>
      <c r="D19" s="237" t="s">
        <v>29</v>
      </c>
      <c r="E19" s="442">
        <f>41+19+41+18.5+2.3</f>
        <v>121.8</v>
      </c>
      <c r="F19" s="161"/>
      <c r="G19" s="161"/>
      <c r="H19" s="214"/>
      <c r="I19" s="161"/>
      <c r="J19" s="161"/>
      <c r="K19" s="96"/>
      <c r="L19" s="50"/>
      <c r="M19" s="96"/>
      <c r="N19" s="96"/>
      <c r="O19" s="96"/>
      <c r="P19" s="97"/>
    </row>
    <row r="20" spans="1:16" s="56" customFormat="1" ht="51">
      <c r="A20" s="234">
        <v>6</v>
      </c>
      <c r="B20" s="238"/>
      <c r="C20" s="239" t="s">
        <v>1446</v>
      </c>
      <c r="D20" s="237" t="s">
        <v>29</v>
      </c>
      <c r="E20" s="442">
        <f>3+3+3</f>
        <v>9</v>
      </c>
      <c r="F20" s="161"/>
      <c r="G20" s="161"/>
      <c r="H20" s="214"/>
      <c r="I20" s="161"/>
      <c r="J20" s="161"/>
      <c r="K20" s="96"/>
      <c r="L20" s="50"/>
      <c r="M20" s="96"/>
      <c r="N20" s="96"/>
      <c r="O20" s="96"/>
      <c r="P20" s="97"/>
    </row>
    <row r="21" spans="1:16" s="56" customFormat="1" ht="51">
      <c r="A21" s="234">
        <v>7</v>
      </c>
      <c r="B21" s="238"/>
      <c r="C21" s="239" t="s">
        <v>1447</v>
      </c>
      <c r="D21" s="601" t="s">
        <v>141</v>
      </c>
      <c r="E21" s="442">
        <v>1</v>
      </c>
      <c r="F21" s="161"/>
      <c r="G21" s="161"/>
      <c r="H21" s="214"/>
      <c r="I21" s="161"/>
      <c r="J21" s="161"/>
      <c r="K21" s="96"/>
      <c r="L21" s="50"/>
      <c r="M21" s="96"/>
      <c r="N21" s="96"/>
      <c r="O21" s="96"/>
      <c r="P21" s="97"/>
    </row>
    <row r="22" spans="1:16" s="56" customFormat="1" ht="15">
      <c r="A22" s="234">
        <v>8</v>
      </c>
      <c r="B22" s="238"/>
      <c r="C22" s="239" t="s">
        <v>1292</v>
      </c>
      <c r="D22" s="601" t="s">
        <v>141</v>
      </c>
      <c r="E22" s="442">
        <v>1</v>
      </c>
      <c r="F22" s="161"/>
      <c r="G22" s="161"/>
      <c r="H22" s="214"/>
      <c r="I22" s="161"/>
      <c r="J22" s="161"/>
      <c r="K22" s="96"/>
      <c r="L22" s="50"/>
      <c r="M22" s="96"/>
      <c r="N22" s="96"/>
      <c r="O22" s="96"/>
      <c r="P22" s="97"/>
    </row>
    <row r="23" spans="1:16" s="56" customFormat="1" ht="25.5">
      <c r="A23" s="234">
        <v>9</v>
      </c>
      <c r="B23" s="238"/>
      <c r="C23" s="239" t="s">
        <v>1293</v>
      </c>
      <c r="D23" s="601" t="s">
        <v>141</v>
      </c>
      <c r="E23" s="44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4" customHeight="1">
      <c r="A25" s="41"/>
      <c r="B25" s="41"/>
      <c r="C25" s="676" t="s">
        <v>97</v>
      </c>
      <c r="D25" s="677"/>
      <c r="E25" s="677"/>
      <c r="F25" s="677"/>
      <c r="G25" s="677"/>
      <c r="H25" s="677"/>
      <c r="I25" s="677"/>
      <c r="J25" s="677"/>
      <c r="K25" s="677"/>
      <c r="L25" s="42"/>
      <c r="M25" s="42"/>
      <c r="N25" s="42"/>
      <c r="O25" s="42"/>
      <c r="P25" s="42"/>
    </row>
    <row r="26" spans="1:16" s="114" customFormat="1" collapsed="1">
      <c r="I26" s="135"/>
    </row>
    <row r="27" spans="1:16" customFormat="1" ht="12.75" customHeight="1">
      <c r="B27" s="136" t="s">
        <v>52</v>
      </c>
    </row>
    <row r="28" spans="1:16" customFormat="1" ht="45" customHeight="1">
      <c r="A28"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663"/>
      <c r="C28" s="663"/>
      <c r="D28" s="663"/>
      <c r="E28" s="663"/>
      <c r="F28" s="663"/>
      <c r="G28" s="663"/>
      <c r="H28" s="663"/>
      <c r="I28" s="663"/>
      <c r="J28" s="663"/>
      <c r="K28" s="663"/>
      <c r="L28" s="663"/>
      <c r="M28" s="663"/>
      <c r="N28" s="663"/>
      <c r="O28" s="663"/>
      <c r="P28" s="663"/>
    </row>
    <row r="29" spans="1:16" customFormat="1" ht="66.75" customHeight="1">
      <c r="A29" s="663"/>
      <c r="B29" s="663"/>
      <c r="C29" s="663"/>
      <c r="D29" s="663"/>
      <c r="E29" s="663"/>
      <c r="F29" s="663"/>
      <c r="G29" s="663"/>
      <c r="H29" s="663"/>
      <c r="I29" s="663"/>
      <c r="J29" s="663"/>
      <c r="K29" s="663"/>
      <c r="L29" s="663"/>
      <c r="M29" s="663"/>
      <c r="N29" s="663"/>
      <c r="O29" s="663"/>
      <c r="P29" s="663"/>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660">
        <f>Koptame!C42</f>
        <v>0</v>
      </c>
      <c r="N33" s="660"/>
      <c r="O33" s="142"/>
      <c r="P33" s="142"/>
    </row>
    <row r="34" spans="2:16" s="114" customFormat="1">
      <c r="C34" s="133">
        <f>Koptame!C37</f>
        <v>0</v>
      </c>
      <c r="L34" s="133"/>
      <c r="M34" s="661">
        <f>Koptame!C43</f>
        <v>0</v>
      </c>
      <c r="N34" s="661"/>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P85"/>
  <sheetViews>
    <sheetView showZeros="0" view="pageBreakPreview" zoomScale="130" zoomScaleNormal="100" zoomScaleSheetLayoutView="130" workbookViewId="0">
      <selection sqref="A1:XFD1048576"/>
    </sheetView>
  </sheetViews>
  <sheetFormatPr defaultColWidth="9.140625" defaultRowHeight="14.25"/>
  <cols>
    <col min="1" max="1" width="9" style="707" customWidth="1"/>
    <col min="2" max="2" width="9.28515625" style="707" customWidth="1"/>
    <col min="3" max="3" width="40.28515625" style="707" customWidth="1"/>
    <col min="4" max="4" width="8.140625" style="707" customWidth="1"/>
    <col min="5" max="11" width="9.140625" style="707"/>
    <col min="12" max="12" width="11.7109375" style="707" customWidth="1"/>
    <col min="13" max="13" width="12.28515625" style="707" customWidth="1"/>
    <col min="14" max="14" width="12.7109375" style="707" customWidth="1"/>
    <col min="15" max="15" width="11.7109375" style="707" customWidth="1"/>
    <col min="16" max="16" width="12.85546875" style="707" customWidth="1"/>
    <col min="17" max="16384" width="9.140625" style="707"/>
  </cols>
  <sheetData>
    <row r="1" spans="1:16" s="700" customFormat="1" ht="15">
      <c r="E1" s="701"/>
      <c r="F1" s="701"/>
      <c r="G1" s="702" t="s">
        <v>87</v>
      </c>
      <c r="H1" s="703" t="str">
        <f>kops1!B28</f>
        <v>1,8</v>
      </c>
    </row>
    <row r="2" spans="1:16" s="700" customFormat="1" ht="15">
      <c r="A2" s="704" t="str">
        <f>C13</f>
        <v>Ailu aizpildījuma elementi</v>
      </c>
      <c r="B2" s="704"/>
      <c r="C2" s="704"/>
      <c r="D2" s="704"/>
      <c r="E2" s="704"/>
      <c r="F2" s="704"/>
      <c r="G2" s="704"/>
      <c r="H2" s="704"/>
      <c r="I2" s="704"/>
      <c r="J2" s="704"/>
      <c r="K2" s="704"/>
      <c r="L2" s="704"/>
      <c r="M2" s="704"/>
      <c r="N2" s="704"/>
      <c r="O2" s="704"/>
      <c r="P2" s="704"/>
    </row>
    <row r="3" spans="1:16" ht="15">
      <c r="A3" s="705"/>
      <c r="B3" s="705"/>
      <c r="C3" s="705" t="s">
        <v>11</v>
      </c>
      <c r="D3" s="706" t="str">
        <f>Koptame!C11</f>
        <v>Pirmsskolas izglītības iestāde</v>
      </c>
      <c r="E3" s="706"/>
      <c r="F3" s="706"/>
      <c r="G3" s="706"/>
      <c r="H3" s="706"/>
      <c r="I3" s="706"/>
      <c r="J3" s="706"/>
      <c r="K3" s="706"/>
      <c r="L3" s="706"/>
      <c r="M3" s="706"/>
      <c r="N3" s="706"/>
      <c r="O3" s="706"/>
      <c r="P3" s="706"/>
    </row>
    <row r="4" spans="1:16" ht="15">
      <c r="A4" s="705"/>
      <c r="B4" s="705"/>
      <c r="C4" s="705" t="s">
        <v>12</v>
      </c>
      <c r="D4" s="706" t="str">
        <f>Koptame!C12</f>
        <v>Pirmsskolas izglītības iestādes jaunbūve</v>
      </c>
      <c r="E4" s="706"/>
      <c r="F4" s="706"/>
      <c r="G4" s="706"/>
      <c r="H4" s="706"/>
      <c r="I4" s="706"/>
      <c r="J4" s="706"/>
      <c r="K4" s="706"/>
      <c r="L4" s="706"/>
      <c r="M4" s="706"/>
      <c r="N4" s="706"/>
      <c r="O4" s="706"/>
      <c r="P4" s="706"/>
    </row>
    <row r="5" spans="1:16" ht="15">
      <c r="A5" s="705"/>
      <c r="B5" s="705"/>
      <c r="C5" s="705" t="s">
        <v>13</v>
      </c>
      <c r="D5" s="706" t="str">
        <f>Koptame!C13</f>
        <v>Baložu iela 33, Baloži, Ķekavas novads</v>
      </c>
      <c r="E5" s="706"/>
      <c r="F5" s="706"/>
      <c r="G5" s="706"/>
      <c r="H5" s="706"/>
      <c r="I5" s="706"/>
      <c r="J5" s="706"/>
      <c r="K5" s="706"/>
      <c r="L5" s="706"/>
      <c r="M5" s="706"/>
      <c r="N5" s="706"/>
      <c r="O5" s="706"/>
      <c r="P5" s="706"/>
    </row>
    <row r="6" spans="1:16">
      <c r="A6" s="705"/>
      <c r="B6" s="705"/>
      <c r="C6" s="705" t="str">
        <f>Koptame!B14</f>
        <v>Iepirkuma Id Nr.</v>
      </c>
      <c r="D6" s="708" t="str">
        <f>Koptame!C14</f>
        <v>ĶNP 2023/85</v>
      </c>
      <c r="E6" s="709"/>
      <c r="F6" s="709"/>
      <c r="G6" s="709"/>
      <c r="H6" s="709"/>
      <c r="I6" s="709"/>
      <c r="J6" s="709"/>
      <c r="K6" s="709"/>
      <c r="L6" s="709"/>
      <c r="M6" s="709"/>
      <c r="N6" s="709"/>
      <c r="O6" s="709"/>
      <c r="P6" s="710"/>
    </row>
    <row r="7" spans="1:16">
      <c r="A7" s="711" t="str">
        <f>Koptame!B17</f>
        <v>Tāme sastādīta 2024.gada tirgus cenās</v>
      </c>
      <c r="B7" s="712"/>
      <c r="D7" s="708"/>
      <c r="E7" s="708"/>
      <c r="F7" s="708"/>
      <c r="G7" s="708"/>
      <c r="H7" s="708"/>
      <c r="I7" s="708"/>
      <c r="J7" s="708"/>
      <c r="K7" s="709"/>
      <c r="L7" s="709"/>
      <c r="M7" s="709"/>
      <c r="N7" s="709"/>
      <c r="O7" s="705" t="s">
        <v>86</v>
      </c>
      <c r="P7" s="713">
        <f>P75</f>
        <v>0</v>
      </c>
    </row>
    <row r="8" spans="1:16">
      <c r="A8" s="714"/>
      <c r="B8" s="714"/>
      <c r="D8" s="715"/>
      <c r="E8" s="709"/>
      <c r="F8" s="709"/>
      <c r="G8" s="709"/>
      <c r="H8" s="709"/>
      <c r="I8" s="709"/>
      <c r="J8" s="709"/>
      <c r="K8" s="709"/>
      <c r="N8" s="709"/>
      <c r="O8" s="709"/>
      <c r="P8" s="710"/>
    </row>
    <row r="9" spans="1:16" ht="15.4" customHeight="1">
      <c r="A9" s="716"/>
      <c r="B9" s="716"/>
      <c r="J9" s="717"/>
      <c r="K9" s="717"/>
      <c r="L9" s="718" t="str">
        <f>Koptame!D16</f>
        <v xml:space="preserve">Tāme sastādīta:   </v>
      </c>
      <c r="M9" s="718"/>
      <c r="N9" s="718"/>
      <c r="O9" s="718"/>
      <c r="P9" s="717"/>
    </row>
    <row r="10" spans="1:16" ht="15">
      <c r="A10" s="716"/>
      <c r="B10" s="716"/>
    </row>
    <row r="11" spans="1:16" ht="14.25" customHeight="1">
      <c r="A11" s="719" t="s">
        <v>15</v>
      </c>
      <c r="B11" s="720" t="s">
        <v>21</v>
      </c>
      <c r="C11" s="721" t="s">
        <v>91</v>
      </c>
      <c r="D11" s="722" t="s">
        <v>22</v>
      </c>
      <c r="E11" s="719" t="s">
        <v>23</v>
      </c>
      <c r="F11" s="723" t="s">
        <v>24</v>
      </c>
      <c r="G11" s="723"/>
      <c r="H11" s="723"/>
      <c r="I11" s="723"/>
      <c r="J11" s="723"/>
      <c r="K11" s="723"/>
      <c r="L11" s="723" t="s">
        <v>25</v>
      </c>
      <c r="M11" s="723"/>
      <c r="N11" s="723"/>
      <c r="O11" s="723"/>
      <c r="P11" s="723"/>
    </row>
    <row r="12" spans="1:16" ht="63.95" customHeight="1">
      <c r="A12" s="719"/>
      <c r="B12" s="724"/>
      <c r="C12" s="721"/>
      <c r="D12" s="722"/>
      <c r="E12" s="719"/>
      <c r="F12" s="725" t="s">
        <v>26</v>
      </c>
      <c r="G12" s="725" t="s">
        <v>55</v>
      </c>
      <c r="H12" s="725" t="s">
        <v>56</v>
      </c>
      <c r="I12" s="725" t="s">
        <v>89</v>
      </c>
      <c r="J12" s="725" t="s">
        <v>57</v>
      </c>
      <c r="K12" s="725" t="s">
        <v>58</v>
      </c>
      <c r="L12" s="725" t="s">
        <v>18</v>
      </c>
      <c r="M12" s="725" t="s">
        <v>56</v>
      </c>
      <c r="N12" s="725" t="s">
        <v>89</v>
      </c>
      <c r="O12" s="725" t="s">
        <v>57</v>
      </c>
      <c r="P12" s="725" t="s">
        <v>59</v>
      </c>
    </row>
    <row r="13" spans="1:16" ht="15.75">
      <c r="A13" s="726"/>
      <c r="B13" s="727"/>
      <c r="C13" s="728" t="str">
        <f>kops1!C28</f>
        <v>Ailu aizpildījuma elementi</v>
      </c>
      <c r="D13" s="14"/>
      <c r="E13" s="15"/>
      <c r="F13" s="729">
        <v>0</v>
      </c>
      <c r="G13" s="729">
        <v>0</v>
      </c>
      <c r="H13" s="730"/>
      <c r="I13" s="731"/>
      <c r="J13" s="731"/>
      <c r="K13" s="729">
        <f t="shared" ref="K13" si="0">SUM(H13:J13)</f>
        <v>0</v>
      </c>
      <c r="L13" s="729">
        <f t="shared" ref="L13" si="1">ROUND(F13*E13,2)</f>
        <v>0</v>
      </c>
      <c r="M13" s="729">
        <f t="shared" ref="M13" si="2">ROUND(H13*E13,2)</f>
        <v>0</v>
      </c>
      <c r="N13" s="729">
        <f t="shared" ref="N13" si="3">ROUND(I13*E13,2)</f>
        <v>0</v>
      </c>
      <c r="O13" s="729">
        <f t="shared" ref="O13" si="4">ROUND(J13*E13,2)</f>
        <v>0</v>
      </c>
      <c r="P13" s="732">
        <f t="shared" ref="P13" si="5">SUM(M13:O13)</f>
        <v>0</v>
      </c>
    </row>
    <row r="14" spans="1:16" s="738" customFormat="1" ht="25.5">
      <c r="A14" s="733">
        <v>1</v>
      </c>
      <c r="B14" s="734"/>
      <c r="C14" s="735" t="s">
        <v>821</v>
      </c>
      <c r="D14" s="736" t="s">
        <v>29</v>
      </c>
      <c r="E14" s="737">
        <v>438.1</v>
      </c>
      <c r="F14" s="160"/>
      <c r="G14" s="160"/>
      <c r="H14" s="160"/>
      <c r="I14" s="160"/>
      <c r="J14" s="160"/>
      <c r="K14" s="729"/>
      <c r="L14" s="729"/>
      <c r="M14" s="729"/>
      <c r="N14" s="729"/>
      <c r="O14" s="729"/>
      <c r="P14" s="732"/>
    </row>
    <row r="15" spans="1:16" s="738" customFormat="1" ht="63.75">
      <c r="A15" s="733">
        <v>0</v>
      </c>
      <c r="B15" s="734"/>
      <c r="C15" s="739" t="s">
        <v>1326</v>
      </c>
      <c r="D15" s="15" t="s">
        <v>436</v>
      </c>
      <c r="E15" s="740">
        <v>4</v>
      </c>
      <c r="F15" s="160"/>
      <c r="G15" s="160"/>
      <c r="H15" s="160"/>
      <c r="I15" s="160"/>
      <c r="J15" s="160"/>
      <c r="K15" s="729"/>
      <c r="L15" s="729"/>
      <c r="M15" s="729"/>
      <c r="N15" s="729"/>
      <c r="O15" s="729"/>
      <c r="P15" s="732"/>
    </row>
    <row r="16" spans="1:16" s="738" customFormat="1" ht="25.5">
      <c r="A16" s="733">
        <v>0</v>
      </c>
      <c r="B16" s="734"/>
      <c r="C16" s="739" t="s">
        <v>1327</v>
      </c>
      <c r="D16" s="15" t="s">
        <v>436</v>
      </c>
      <c r="E16" s="740">
        <v>9</v>
      </c>
      <c r="F16" s="160"/>
      <c r="G16" s="160"/>
      <c r="H16" s="160"/>
      <c r="I16" s="160"/>
      <c r="J16" s="160"/>
      <c r="K16" s="729"/>
      <c r="L16" s="729"/>
      <c r="M16" s="729"/>
      <c r="N16" s="729"/>
      <c r="O16" s="729"/>
      <c r="P16" s="732"/>
    </row>
    <row r="17" spans="1:16" s="738" customFormat="1" ht="63.75">
      <c r="A17" s="733">
        <v>0</v>
      </c>
      <c r="B17" s="734"/>
      <c r="C17" s="739" t="s">
        <v>1328</v>
      </c>
      <c r="D17" s="15" t="s">
        <v>436</v>
      </c>
      <c r="E17" s="740">
        <v>6</v>
      </c>
      <c r="F17" s="160"/>
      <c r="G17" s="160"/>
      <c r="H17" s="160"/>
      <c r="I17" s="160"/>
      <c r="J17" s="160"/>
      <c r="K17" s="729"/>
      <c r="L17" s="729"/>
      <c r="M17" s="729"/>
      <c r="N17" s="729"/>
      <c r="O17" s="729"/>
      <c r="P17" s="732"/>
    </row>
    <row r="18" spans="1:16" s="738" customFormat="1" ht="63.75">
      <c r="A18" s="733">
        <v>0</v>
      </c>
      <c r="B18" s="734"/>
      <c r="C18" s="739" t="s">
        <v>1329</v>
      </c>
      <c r="D18" s="15" t="s">
        <v>436</v>
      </c>
      <c r="E18" s="740">
        <v>6</v>
      </c>
      <c r="F18" s="160"/>
      <c r="G18" s="160"/>
      <c r="H18" s="160"/>
      <c r="I18" s="160"/>
      <c r="J18" s="160"/>
      <c r="K18" s="729"/>
      <c r="L18" s="729"/>
      <c r="M18" s="729"/>
      <c r="N18" s="729"/>
      <c r="O18" s="729"/>
      <c r="P18" s="732"/>
    </row>
    <row r="19" spans="1:16" s="738" customFormat="1" ht="25.5">
      <c r="A19" s="733">
        <v>0</v>
      </c>
      <c r="B19" s="734"/>
      <c r="C19" s="739" t="s">
        <v>1330</v>
      </c>
      <c r="D19" s="15" t="s">
        <v>436</v>
      </c>
      <c r="E19" s="740">
        <v>3</v>
      </c>
      <c r="F19" s="160"/>
      <c r="G19" s="160"/>
      <c r="H19" s="160"/>
      <c r="I19" s="160"/>
      <c r="J19" s="160"/>
      <c r="K19" s="729"/>
      <c r="L19" s="729"/>
      <c r="M19" s="729"/>
      <c r="N19" s="729"/>
      <c r="O19" s="729"/>
      <c r="P19" s="732"/>
    </row>
    <row r="20" spans="1:16" s="738" customFormat="1" ht="25.5">
      <c r="A20" s="733">
        <v>0</v>
      </c>
      <c r="B20" s="734"/>
      <c r="C20" s="739" t="s">
        <v>1331</v>
      </c>
      <c r="D20" s="15" t="s">
        <v>436</v>
      </c>
      <c r="E20" s="740">
        <v>3</v>
      </c>
      <c r="F20" s="160"/>
      <c r="G20" s="160"/>
      <c r="H20" s="160"/>
      <c r="I20" s="160"/>
      <c r="J20" s="160"/>
      <c r="K20" s="729"/>
      <c r="L20" s="729"/>
      <c r="M20" s="729"/>
      <c r="N20" s="729"/>
      <c r="O20" s="729"/>
      <c r="P20" s="732"/>
    </row>
    <row r="21" spans="1:16" s="738" customFormat="1" ht="25.5">
      <c r="A21" s="733">
        <v>0</v>
      </c>
      <c r="B21" s="734"/>
      <c r="C21" s="739" t="s">
        <v>1332</v>
      </c>
      <c r="D21" s="15" t="s">
        <v>436</v>
      </c>
      <c r="E21" s="740">
        <v>2</v>
      </c>
      <c r="F21" s="160"/>
      <c r="G21" s="160"/>
      <c r="H21" s="160"/>
      <c r="I21" s="160"/>
      <c r="J21" s="160"/>
      <c r="K21" s="729"/>
      <c r="L21" s="729"/>
      <c r="M21" s="729"/>
      <c r="N21" s="729"/>
      <c r="O21" s="729"/>
      <c r="P21" s="732"/>
    </row>
    <row r="22" spans="1:16" s="738" customFormat="1" ht="25.5">
      <c r="A22" s="733">
        <v>0</v>
      </c>
      <c r="B22" s="734"/>
      <c r="C22" s="739" t="s">
        <v>1333</v>
      </c>
      <c r="D22" s="15" t="s">
        <v>436</v>
      </c>
      <c r="E22" s="740">
        <v>10</v>
      </c>
      <c r="F22" s="160"/>
      <c r="G22" s="160"/>
      <c r="H22" s="160"/>
      <c r="I22" s="160"/>
      <c r="J22" s="160"/>
      <c r="K22" s="729"/>
      <c r="L22" s="729"/>
      <c r="M22" s="729"/>
      <c r="N22" s="729"/>
      <c r="O22" s="729"/>
      <c r="P22" s="732"/>
    </row>
    <row r="23" spans="1:16" s="738" customFormat="1" ht="25.5">
      <c r="A23" s="733">
        <v>0</v>
      </c>
      <c r="B23" s="734"/>
      <c r="C23" s="739" t="s">
        <v>1334</v>
      </c>
      <c r="D23" s="15" t="s">
        <v>436</v>
      </c>
      <c r="E23" s="740">
        <v>7</v>
      </c>
      <c r="F23" s="160"/>
      <c r="G23" s="160"/>
      <c r="H23" s="160"/>
      <c r="I23" s="160"/>
      <c r="J23" s="160"/>
      <c r="K23" s="729"/>
      <c r="L23" s="729"/>
      <c r="M23" s="729"/>
      <c r="N23" s="729"/>
      <c r="O23" s="729"/>
      <c r="P23" s="732"/>
    </row>
    <row r="24" spans="1:16" s="738" customFormat="1" ht="63.75">
      <c r="A24" s="733">
        <v>0</v>
      </c>
      <c r="B24" s="734"/>
      <c r="C24" s="739" t="s">
        <v>1335</v>
      </c>
      <c r="D24" s="15" t="s">
        <v>436</v>
      </c>
      <c r="E24" s="740">
        <v>3</v>
      </c>
      <c r="F24" s="160"/>
      <c r="G24" s="160"/>
      <c r="H24" s="160"/>
      <c r="I24" s="160"/>
      <c r="J24" s="160"/>
      <c r="K24" s="729"/>
      <c r="L24" s="729"/>
      <c r="M24" s="729"/>
      <c r="N24" s="729"/>
      <c r="O24" s="729"/>
      <c r="P24" s="732"/>
    </row>
    <row r="25" spans="1:16" s="738" customFormat="1" ht="63.75">
      <c r="A25" s="733">
        <v>0</v>
      </c>
      <c r="B25" s="734"/>
      <c r="C25" s="739" t="s">
        <v>1336</v>
      </c>
      <c r="D25" s="15" t="s">
        <v>436</v>
      </c>
      <c r="E25" s="740">
        <v>6</v>
      </c>
      <c r="F25" s="160"/>
      <c r="G25" s="160"/>
      <c r="H25" s="160"/>
      <c r="I25" s="160"/>
      <c r="J25" s="160"/>
      <c r="K25" s="729"/>
      <c r="L25" s="729"/>
      <c r="M25" s="729"/>
      <c r="N25" s="729"/>
      <c r="O25" s="729"/>
      <c r="P25" s="732"/>
    </row>
    <row r="26" spans="1:16" s="738" customFormat="1" ht="25.5">
      <c r="A26" s="733">
        <v>0</v>
      </c>
      <c r="B26" s="734"/>
      <c r="C26" s="739" t="s">
        <v>1337</v>
      </c>
      <c r="D26" s="15" t="s">
        <v>436</v>
      </c>
      <c r="E26" s="740">
        <v>3</v>
      </c>
      <c r="F26" s="160"/>
      <c r="G26" s="160"/>
      <c r="H26" s="160"/>
      <c r="I26" s="160"/>
      <c r="J26" s="160"/>
      <c r="K26" s="729"/>
      <c r="L26" s="729"/>
      <c r="M26" s="729"/>
      <c r="N26" s="729"/>
      <c r="O26" s="729"/>
      <c r="P26" s="732"/>
    </row>
    <row r="27" spans="1:16" s="738" customFormat="1" ht="25.5">
      <c r="A27" s="733">
        <v>0</v>
      </c>
      <c r="B27" s="734"/>
      <c r="C27" s="739" t="s">
        <v>1338</v>
      </c>
      <c r="D27" s="15" t="s">
        <v>436</v>
      </c>
      <c r="E27" s="740">
        <v>16</v>
      </c>
      <c r="F27" s="160"/>
      <c r="G27" s="160"/>
      <c r="H27" s="160"/>
      <c r="I27" s="160"/>
      <c r="J27" s="160"/>
      <c r="K27" s="729"/>
      <c r="L27" s="729"/>
      <c r="M27" s="729"/>
      <c r="N27" s="729"/>
      <c r="O27" s="729"/>
      <c r="P27" s="732"/>
    </row>
    <row r="28" spans="1:16" s="738" customFormat="1" ht="38.25">
      <c r="A28" s="733">
        <v>0</v>
      </c>
      <c r="B28" s="734"/>
      <c r="C28" s="739" t="s">
        <v>1339</v>
      </c>
      <c r="D28" s="15" t="s">
        <v>436</v>
      </c>
      <c r="E28" s="740">
        <v>4</v>
      </c>
      <c r="F28" s="160"/>
      <c r="G28" s="160"/>
      <c r="H28" s="160"/>
      <c r="I28" s="160"/>
      <c r="J28" s="160"/>
      <c r="K28" s="729"/>
      <c r="L28" s="729"/>
      <c r="M28" s="729"/>
      <c r="N28" s="729"/>
      <c r="O28" s="729"/>
      <c r="P28" s="732"/>
    </row>
    <row r="29" spans="1:16" s="738" customFormat="1" ht="25.5">
      <c r="A29" s="733">
        <v>0</v>
      </c>
      <c r="B29" s="734"/>
      <c r="C29" s="741" t="s">
        <v>1319</v>
      </c>
      <c r="D29" s="15" t="s">
        <v>29</v>
      </c>
      <c r="E29" s="737">
        <f>E14</f>
        <v>438.1</v>
      </c>
      <c r="F29" s="160"/>
      <c r="G29" s="160"/>
      <c r="H29" s="160"/>
      <c r="I29" s="160"/>
      <c r="J29" s="160"/>
      <c r="K29" s="729"/>
      <c r="L29" s="729"/>
      <c r="M29" s="729"/>
      <c r="N29" s="729"/>
      <c r="O29" s="729"/>
      <c r="P29" s="732"/>
    </row>
    <row r="30" spans="1:16" s="738" customFormat="1" ht="89.25">
      <c r="A30" s="742">
        <v>2</v>
      </c>
      <c r="B30" s="743"/>
      <c r="C30" s="744" t="s">
        <v>1373</v>
      </c>
      <c r="D30" s="745" t="s">
        <v>141</v>
      </c>
      <c r="E30" s="746">
        <v>4</v>
      </c>
      <c r="F30" s="160"/>
      <c r="G30" s="160"/>
      <c r="H30" s="160"/>
      <c r="I30" s="160"/>
      <c r="J30" s="160"/>
      <c r="K30" s="729"/>
      <c r="L30" s="729"/>
      <c r="M30" s="729"/>
      <c r="N30" s="729"/>
      <c r="O30" s="729"/>
      <c r="P30" s="732"/>
    </row>
    <row r="31" spans="1:16" s="738" customFormat="1" ht="89.25">
      <c r="A31" s="742">
        <v>3</v>
      </c>
      <c r="B31" s="743"/>
      <c r="C31" s="744" t="s">
        <v>1374</v>
      </c>
      <c r="D31" s="745" t="s">
        <v>141</v>
      </c>
      <c r="E31" s="746">
        <v>2</v>
      </c>
      <c r="F31" s="160"/>
      <c r="G31" s="160"/>
      <c r="H31" s="160"/>
      <c r="I31" s="160"/>
      <c r="J31" s="160"/>
      <c r="K31" s="729"/>
      <c r="L31" s="729"/>
      <c r="M31" s="729"/>
      <c r="N31" s="729"/>
      <c r="O31" s="729"/>
      <c r="P31" s="732"/>
    </row>
    <row r="32" spans="1:16" s="738" customFormat="1" ht="89.25">
      <c r="A32" s="742">
        <v>4</v>
      </c>
      <c r="B32" s="743"/>
      <c r="C32" s="744" t="s">
        <v>1375</v>
      </c>
      <c r="D32" s="745" t="s">
        <v>141</v>
      </c>
      <c r="E32" s="746">
        <v>1</v>
      </c>
      <c r="F32" s="160"/>
      <c r="G32" s="160"/>
      <c r="H32" s="160"/>
      <c r="I32" s="160"/>
      <c r="J32" s="160"/>
      <c r="K32" s="729"/>
      <c r="L32" s="729"/>
      <c r="M32" s="729"/>
      <c r="N32" s="729"/>
      <c r="O32" s="729"/>
      <c r="P32" s="732"/>
    </row>
    <row r="33" spans="1:16" s="738" customFormat="1" ht="89.25">
      <c r="A33" s="742">
        <v>5</v>
      </c>
      <c r="B33" s="743"/>
      <c r="C33" s="744" t="s">
        <v>1376</v>
      </c>
      <c r="D33" s="745" t="s">
        <v>141</v>
      </c>
      <c r="E33" s="746">
        <v>1</v>
      </c>
      <c r="F33" s="160"/>
      <c r="G33" s="160"/>
      <c r="H33" s="160"/>
      <c r="I33" s="160"/>
      <c r="J33" s="160"/>
      <c r="K33" s="729"/>
      <c r="L33" s="729"/>
      <c r="M33" s="729"/>
      <c r="N33" s="729"/>
      <c r="O33" s="729"/>
      <c r="P33" s="732"/>
    </row>
    <row r="34" spans="1:16" s="738" customFormat="1" ht="89.25">
      <c r="A34" s="742">
        <v>6</v>
      </c>
      <c r="B34" s="743"/>
      <c r="C34" s="744" t="s">
        <v>1377</v>
      </c>
      <c r="D34" s="745" t="s">
        <v>141</v>
      </c>
      <c r="E34" s="746">
        <v>1</v>
      </c>
      <c r="F34" s="160"/>
      <c r="G34" s="160"/>
      <c r="H34" s="160"/>
      <c r="I34" s="160"/>
      <c r="J34" s="160"/>
      <c r="K34" s="729"/>
      <c r="L34" s="729"/>
      <c r="M34" s="729"/>
      <c r="N34" s="729"/>
      <c r="O34" s="729"/>
      <c r="P34" s="732"/>
    </row>
    <row r="35" spans="1:16" s="738" customFormat="1" ht="89.25">
      <c r="A35" s="742">
        <v>7</v>
      </c>
      <c r="B35" s="743"/>
      <c r="C35" s="744" t="s">
        <v>1378</v>
      </c>
      <c r="D35" s="745" t="s">
        <v>141</v>
      </c>
      <c r="E35" s="746">
        <v>1</v>
      </c>
      <c r="F35" s="160"/>
      <c r="G35" s="160"/>
      <c r="H35" s="160"/>
      <c r="I35" s="160"/>
      <c r="J35" s="160"/>
      <c r="K35" s="729"/>
      <c r="L35" s="729"/>
      <c r="M35" s="729"/>
      <c r="N35" s="729"/>
      <c r="O35" s="729"/>
      <c r="P35" s="732"/>
    </row>
    <row r="36" spans="1:16" s="738" customFormat="1">
      <c r="A36" s="733">
        <v>8</v>
      </c>
      <c r="B36" s="734"/>
      <c r="C36" s="735" t="s">
        <v>822</v>
      </c>
      <c r="D36" s="736" t="s">
        <v>29</v>
      </c>
      <c r="E36" s="737">
        <v>90.3</v>
      </c>
      <c r="F36" s="160"/>
      <c r="G36" s="160"/>
      <c r="H36" s="160"/>
      <c r="I36" s="160"/>
      <c r="J36" s="160"/>
      <c r="K36" s="729"/>
      <c r="L36" s="729"/>
      <c r="M36" s="729"/>
      <c r="N36" s="729"/>
      <c r="O36" s="729"/>
      <c r="P36" s="732"/>
    </row>
    <row r="37" spans="1:16" s="738" customFormat="1" ht="38.25">
      <c r="A37" s="733">
        <v>0</v>
      </c>
      <c r="B37" s="734"/>
      <c r="C37" s="739" t="s">
        <v>1367</v>
      </c>
      <c r="D37" s="15" t="s">
        <v>436</v>
      </c>
      <c r="E37" s="740">
        <v>5</v>
      </c>
      <c r="F37" s="160"/>
      <c r="G37" s="160"/>
      <c r="H37" s="160"/>
      <c r="I37" s="160"/>
      <c r="J37" s="160"/>
      <c r="K37" s="729"/>
      <c r="L37" s="729"/>
      <c r="M37" s="729"/>
      <c r="N37" s="729"/>
      <c r="O37" s="729"/>
      <c r="P37" s="732"/>
    </row>
    <row r="38" spans="1:16" s="738" customFormat="1" ht="38.25">
      <c r="A38" s="733">
        <v>0</v>
      </c>
      <c r="B38" s="734"/>
      <c r="C38" s="739" t="s">
        <v>1368</v>
      </c>
      <c r="D38" s="15" t="s">
        <v>436</v>
      </c>
      <c r="E38" s="740">
        <v>2</v>
      </c>
      <c r="F38" s="160"/>
      <c r="G38" s="160"/>
      <c r="H38" s="160"/>
      <c r="I38" s="160"/>
      <c r="J38" s="160"/>
      <c r="K38" s="729"/>
      <c r="L38" s="729"/>
      <c r="M38" s="729"/>
      <c r="N38" s="729"/>
      <c r="O38" s="729"/>
      <c r="P38" s="732"/>
    </row>
    <row r="39" spans="1:16" s="738" customFormat="1" ht="38.25">
      <c r="A39" s="733">
        <v>0</v>
      </c>
      <c r="B39" s="734"/>
      <c r="C39" s="739" t="s">
        <v>1369</v>
      </c>
      <c r="D39" s="15" t="s">
        <v>436</v>
      </c>
      <c r="E39" s="740">
        <v>2</v>
      </c>
      <c r="F39" s="160"/>
      <c r="G39" s="160"/>
      <c r="H39" s="160"/>
      <c r="I39" s="160"/>
      <c r="J39" s="160"/>
      <c r="K39" s="729"/>
      <c r="L39" s="729"/>
      <c r="M39" s="729"/>
      <c r="N39" s="729"/>
      <c r="O39" s="729"/>
      <c r="P39" s="732"/>
    </row>
    <row r="40" spans="1:16" s="738" customFormat="1" ht="38.25">
      <c r="A40" s="733">
        <v>0</v>
      </c>
      <c r="B40" s="734"/>
      <c r="C40" s="739" t="s">
        <v>1370</v>
      </c>
      <c r="D40" s="15" t="s">
        <v>436</v>
      </c>
      <c r="E40" s="740">
        <v>1</v>
      </c>
      <c r="F40" s="160"/>
      <c r="G40" s="160"/>
      <c r="H40" s="160"/>
      <c r="I40" s="160"/>
      <c r="J40" s="160"/>
      <c r="K40" s="729"/>
      <c r="L40" s="729"/>
      <c r="M40" s="729"/>
      <c r="N40" s="729"/>
      <c r="O40" s="729"/>
      <c r="P40" s="732"/>
    </row>
    <row r="41" spans="1:16" s="738" customFormat="1" ht="38.25">
      <c r="A41" s="733">
        <v>0</v>
      </c>
      <c r="B41" s="734"/>
      <c r="C41" s="739" t="s">
        <v>1371</v>
      </c>
      <c r="D41" s="15" t="s">
        <v>436</v>
      </c>
      <c r="E41" s="740">
        <v>4</v>
      </c>
      <c r="F41" s="160"/>
      <c r="G41" s="160"/>
      <c r="H41" s="160"/>
      <c r="I41" s="160"/>
      <c r="J41" s="160"/>
      <c r="K41" s="729"/>
      <c r="L41" s="729"/>
      <c r="M41" s="729"/>
      <c r="N41" s="729"/>
      <c r="O41" s="729"/>
      <c r="P41" s="732"/>
    </row>
    <row r="42" spans="1:16" s="738" customFormat="1" ht="38.25">
      <c r="A42" s="733">
        <v>0</v>
      </c>
      <c r="B42" s="734"/>
      <c r="C42" s="739" t="s">
        <v>1379</v>
      </c>
      <c r="D42" s="15" t="s">
        <v>436</v>
      </c>
      <c r="E42" s="740">
        <v>1</v>
      </c>
      <c r="F42" s="160"/>
      <c r="G42" s="160"/>
      <c r="H42" s="160"/>
      <c r="I42" s="160"/>
      <c r="J42" s="160"/>
      <c r="K42" s="729"/>
      <c r="L42" s="729"/>
      <c r="M42" s="729"/>
      <c r="N42" s="729"/>
      <c r="O42" s="729"/>
      <c r="P42" s="732"/>
    </row>
    <row r="43" spans="1:16" s="738" customFormat="1" ht="38.25">
      <c r="A43" s="733">
        <v>0</v>
      </c>
      <c r="B43" s="734"/>
      <c r="C43" s="739" t="s">
        <v>1372</v>
      </c>
      <c r="D43" s="15" t="s">
        <v>436</v>
      </c>
      <c r="E43" s="740">
        <v>2</v>
      </c>
      <c r="F43" s="160"/>
      <c r="G43" s="160"/>
      <c r="H43" s="160"/>
      <c r="I43" s="160"/>
      <c r="J43" s="160"/>
      <c r="K43" s="729"/>
      <c r="L43" s="729"/>
      <c r="M43" s="729"/>
      <c r="N43" s="729"/>
      <c r="O43" s="729"/>
      <c r="P43" s="732"/>
    </row>
    <row r="44" spans="1:16" s="738" customFormat="1" ht="25.5">
      <c r="A44" s="733">
        <v>0</v>
      </c>
      <c r="B44" s="734"/>
      <c r="C44" s="741" t="s">
        <v>1318</v>
      </c>
      <c r="D44" s="15" t="s">
        <v>29</v>
      </c>
      <c r="E44" s="737">
        <f>E36</f>
        <v>90.3</v>
      </c>
      <c r="F44" s="160"/>
      <c r="G44" s="160"/>
      <c r="H44" s="160"/>
      <c r="I44" s="160"/>
      <c r="J44" s="160"/>
      <c r="K44" s="729"/>
      <c r="L44" s="729"/>
      <c r="M44" s="729"/>
      <c r="N44" s="729"/>
      <c r="O44" s="729"/>
      <c r="P44" s="732"/>
    </row>
    <row r="45" spans="1:16" s="738" customFormat="1">
      <c r="A45" s="733">
        <v>9</v>
      </c>
      <c r="B45" s="734"/>
      <c r="C45" s="735" t="s">
        <v>823</v>
      </c>
      <c r="D45" s="736" t="s">
        <v>29</v>
      </c>
      <c r="E45" s="737">
        <f>341.8+2.2</f>
        <v>344</v>
      </c>
      <c r="F45" s="160"/>
      <c r="G45" s="160"/>
      <c r="H45" s="160"/>
      <c r="I45" s="160"/>
      <c r="J45" s="160"/>
      <c r="K45" s="729"/>
      <c r="L45" s="729"/>
      <c r="M45" s="729"/>
      <c r="N45" s="729"/>
      <c r="O45" s="729"/>
      <c r="P45" s="732"/>
    </row>
    <row r="46" spans="1:16" s="738" customFormat="1" ht="38.25">
      <c r="A46" s="733">
        <v>0</v>
      </c>
      <c r="B46" s="734"/>
      <c r="C46" s="739" t="s">
        <v>1340</v>
      </c>
      <c r="D46" s="15" t="s">
        <v>436</v>
      </c>
      <c r="E46" s="740">
        <v>12</v>
      </c>
      <c r="F46" s="160"/>
      <c r="G46" s="160"/>
      <c r="H46" s="160"/>
      <c r="I46" s="160"/>
      <c r="J46" s="160"/>
      <c r="K46" s="729"/>
      <c r="L46" s="729"/>
      <c r="M46" s="729"/>
      <c r="N46" s="729"/>
      <c r="O46" s="729"/>
      <c r="P46" s="732"/>
    </row>
    <row r="47" spans="1:16" s="738" customFormat="1" ht="38.25">
      <c r="A47" s="733">
        <v>0</v>
      </c>
      <c r="B47" s="734"/>
      <c r="C47" s="739" t="s">
        <v>1341</v>
      </c>
      <c r="D47" s="15" t="s">
        <v>436</v>
      </c>
      <c r="E47" s="740">
        <v>6</v>
      </c>
      <c r="F47" s="160"/>
      <c r="G47" s="160"/>
      <c r="H47" s="160"/>
      <c r="I47" s="160"/>
      <c r="J47" s="160"/>
      <c r="K47" s="729"/>
      <c r="L47" s="729"/>
      <c r="M47" s="729"/>
      <c r="N47" s="729"/>
      <c r="O47" s="729"/>
      <c r="P47" s="732"/>
    </row>
    <row r="48" spans="1:16" s="738" customFormat="1" ht="38.25">
      <c r="A48" s="733">
        <v>0</v>
      </c>
      <c r="B48" s="734"/>
      <c r="C48" s="739" t="s">
        <v>1342</v>
      </c>
      <c r="D48" s="15" t="s">
        <v>436</v>
      </c>
      <c r="E48" s="740">
        <v>12</v>
      </c>
      <c r="F48" s="160"/>
      <c r="G48" s="160"/>
      <c r="H48" s="160"/>
      <c r="I48" s="160"/>
      <c r="J48" s="160"/>
      <c r="K48" s="729"/>
      <c r="L48" s="729"/>
      <c r="M48" s="729"/>
      <c r="N48" s="729"/>
      <c r="O48" s="729"/>
      <c r="P48" s="732"/>
    </row>
    <row r="49" spans="1:16" s="738" customFormat="1" ht="38.25">
      <c r="A49" s="733">
        <v>0</v>
      </c>
      <c r="B49" s="734"/>
      <c r="C49" s="739" t="s">
        <v>1343</v>
      </c>
      <c r="D49" s="15" t="s">
        <v>436</v>
      </c>
      <c r="E49" s="740">
        <v>1</v>
      </c>
      <c r="F49" s="160"/>
      <c r="G49" s="160"/>
      <c r="H49" s="160"/>
      <c r="I49" s="160"/>
      <c r="J49" s="160"/>
      <c r="K49" s="729"/>
      <c r="L49" s="729"/>
      <c r="M49" s="729"/>
      <c r="N49" s="729"/>
      <c r="O49" s="729"/>
      <c r="P49" s="732"/>
    </row>
    <row r="50" spans="1:16" s="738" customFormat="1" ht="38.25">
      <c r="A50" s="733">
        <v>0</v>
      </c>
      <c r="B50" s="734"/>
      <c r="C50" s="739" t="s">
        <v>1344</v>
      </c>
      <c r="D50" s="15" t="s">
        <v>436</v>
      </c>
      <c r="E50" s="740">
        <v>1</v>
      </c>
      <c r="F50" s="160"/>
      <c r="G50" s="160"/>
      <c r="H50" s="160"/>
      <c r="I50" s="160"/>
      <c r="J50" s="160"/>
      <c r="K50" s="729"/>
      <c r="L50" s="729"/>
      <c r="M50" s="729"/>
      <c r="N50" s="729"/>
      <c r="O50" s="729"/>
      <c r="P50" s="732"/>
    </row>
    <row r="51" spans="1:16" s="738" customFormat="1" ht="38.25">
      <c r="A51" s="733">
        <v>0</v>
      </c>
      <c r="B51" s="734"/>
      <c r="C51" s="739" t="s">
        <v>1345</v>
      </c>
      <c r="D51" s="15" t="s">
        <v>436</v>
      </c>
      <c r="E51" s="740">
        <v>1</v>
      </c>
      <c r="F51" s="160"/>
      <c r="G51" s="160"/>
      <c r="H51" s="160"/>
      <c r="I51" s="160"/>
      <c r="J51" s="160"/>
      <c r="K51" s="729"/>
      <c r="L51" s="729"/>
      <c r="M51" s="729"/>
      <c r="N51" s="729"/>
      <c r="O51" s="729"/>
      <c r="P51" s="732"/>
    </row>
    <row r="52" spans="1:16" s="738" customFormat="1" ht="38.25">
      <c r="A52" s="733">
        <v>0</v>
      </c>
      <c r="B52" s="734"/>
      <c r="C52" s="739" t="s">
        <v>1346</v>
      </c>
      <c r="D52" s="15" t="s">
        <v>436</v>
      </c>
      <c r="E52" s="740">
        <v>2</v>
      </c>
      <c r="F52" s="160"/>
      <c r="G52" s="160"/>
      <c r="H52" s="160"/>
      <c r="I52" s="160"/>
      <c r="J52" s="160"/>
      <c r="K52" s="729"/>
      <c r="L52" s="729"/>
      <c r="M52" s="729"/>
      <c r="N52" s="729"/>
      <c r="O52" s="729"/>
      <c r="P52" s="732"/>
    </row>
    <row r="53" spans="1:16" s="738" customFormat="1" ht="38.25">
      <c r="A53" s="733">
        <v>0</v>
      </c>
      <c r="B53" s="734"/>
      <c r="C53" s="739" t="s">
        <v>1347</v>
      </c>
      <c r="D53" s="15" t="s">
        <v>436</v>
      </c>
      <c r="E53" s="740">
        <v>7</v>
      </c>
      <c r="F53" s="160"/>
      <c r="G53" s="160"/>
      <c r="H53" s="160"/>
      <c r="I53" s="160"/>
      <c r="J53" s="160"/>
      <c r="K53" s="729"/>
      <c r="L53" s="729"/>
      <c r="M53" s="729"/>
      <c r="N53" s="729"/>
      <c r="O53" s="729"/>
      <c r="P53" s="732"/>
    </row>
    <row r="54" spans="1:16" s="738" customFormat="1" ht="38.25">
      <c r="A54" s="733">
        <v>0</v>
      </c>
      <c r="B54" s="734"/>
      <c r="C54" s="739" t="s">
        <v>1348</v>
      </c>
      <c r="D54" s="15" t="s">
        <v>436</v>
      </c>
      <c r="E54" s="740">
        <v>3</v>
      </c>
      <c r="F54" s="160"/>
      <c r="G54" s="160"/>
      <c r="H54" s="160"/>
      <c r="I54" s="160"/>
      <c r="J54" s="160"/>
      <c r="K54" s="729"/>
      <c r="L54" s="729"/>
      <c r="M54" s="729"/>
      <c r="N54" s="729"/>
      <c r="O54" s="729"/>
      <c r="P54" s="732"/>
    </row>
    <row r="55" spans="1:16" s="738" customFormat="1" ht="38.25">
      <c r="A55" s="733">
        <v>0</v>
      </c>
      <c r="B55" s="734"/>
      <c r="C55" s="739" t="s">
        <v>1349</v>
      </c>
      <c r="D55" s="15" t="s">
        <v>436</v>
      </c>
      <c r="E55" s="740">
        <v>7</v>
      </c>
      <c r="F55" s="160"/>
      <c r="G55" s="160"/>
      <c r="H55" s="160"/>
      <c r="I55" s="160"/>
      <c r="J55" s="160"/>
      <c r="K55" s="729"/>
      <c r="L55" s="729"/>
      <c r="M55" s="729"/>
      <c r="N55" s="729"/>
      <c r="O55" s="729"/>
      <c r="P55" s="732"/>
    </row>
    <row r="56" spans="1:16" s="738" customFormat="1" ht="38.25">
      <c r="A56" s="733">
        <v>0</v>
      </c>
      <c r="B56" s="734"/>
      <c r="C56" s="739" t="s">
        <v>1350</v>
      </c>
      <c r="D56" s="15" t="s">
        <v>436</v>
      </c>
      <c r="E56" s="740">
        <v>2</v>
      </c>
      <c r="F56" s="160"/>
      <c r="G56" s="160"/>
      <c r="H56" s="160"/>
      <c r="I56" s="160"/>
      <c r="J56" s="160"/>
      <c r="K56" s="729"/>
      <c r="L56" s="729"/>
      <c r="M56" s="729"/>
      <c r="N56" s="729"/>
      <c r="O56" s="729"/>
      <c r="P56" s="732"/>
    </row>
    <row r="57" spans="1:16" s="738" customFormat="1" ht="38.25">
      <c r="A57" s="733">
        <v>0</v>
      </c>
      <c r="B57" s="734"/>
      <c r="C57" s="739" t="s">
        <v>1351</v>
      </c>
      <c r="D57" s="15" t="s">
        <v>436</v>
      </c>
      <c r="E57" s="740">
        <v>1</v>
      </c>
      <c r="F57" s="160"/>
      <c r="G57" s="160"/>
      <c r="H57" s="160"/>
      <c r="I57" s="160"/>
      <c r="J57" s="160"/>
      <c r="K57" s="729"/>
      <c r="L57" s="729"/>
      <c r="M57" s="729"/>
      <c r="N57" s="729"/>
      <c r="O57" s="729"/>
      <c r="P57" s="732"/>
    </row>
    <row r="58" spans="1:16" s="738" customFormat="1" ht="38.25">
      <c r="A58" s="733">
        <v>0</v>
      </c>
      <c r="B58" s="734"/>
      <c r="C58" s="739" t="s">
        <v>1352</v>
      </c>
      <c r="D58" s="15" t="s">
        <v>436</v>
      </c>
      <c r="E58" s="740">
        <v>1</v>
      </c>
      <c r="F58" s="160"/>
      <c r="G58" s="160"/>
      <c r="H58" s="160"/>
      <c r="I58" s="160"/>
      <c r="J58" s="160"/>
      <c r="K58" s="729"/>
      <c r="L58" s="729"/>
      <c r="M58" s="729"/>
      <c r="N58" s="729"/>
      <c r="O58" s="729"/>
      <c r="P58" s="732"/>
    </row>
    <row r="59" spans="1:16" s="738" customFormat="1" ht="38.25">
      <c r="A59" s="733">
        <v>0</v>
      </c>
      <c r="B59" s="734"/>
      <c r="C59" s="739" t="s">
        <v>1353</v>
      </c>
      <c r="D59" s="15" t="s">
        <v>436</v>
      </c>
      <c r="E59" s="740">
        <v>5</v>
      </c>
      <c r="F59" s="160"/>
      <c r="G59" s="160"/>
      <c r="H59" s="160"/>
      <c r="I59" s="160"/>
      <c r="J59" s="160"/>
      <c r="K59" s="729"/>
      <c r="L59" s="729"/>
      <c r="M59" s="729"/>
      <c r="N59" s="729"/>
      <c r="O59" s="729"/>
      <c r="P59" s="732"/>
    </row>
    <row r="60" spans="1:16" s="738" customFormat="1" ht="38.25">
      <c r="A60" s="733">
        <v>0</v>
      </c>
      <c r="B60" s="734"/>
      <c r="C60" s="739" t="s">
        <v>1354</v>
      </c>
      <c r="D60" s="15" t="s">
        <v>436</v>
      </c>
      <c r="E60" s="740">
        <v>3</v>
      </c>
      <c r="F60" s="160"/>
      <c r="G60" s="160"/>
      <c r="H60" s="160"/>
      <c r="I60" s="160"/>
      <c r="J60" s="160"/>
      <c r="K60" s="729"/>
      <c r="L60" s="729"/>
      <c r="M60" s="729"/>
      <c r="N60" s="729"/>
      <c r="O60" s="729"/>
      <c r="P60" s="732"/>
    </row>
    <row r="61" spans="1:16" s="738" customFormat="1" ht="25.5">
      <c r="A61" s="733">
        <v>0</v>
      </c>
      <c r="B61" s="734"/>
      <c r="C61" s="739" t="s">
        <v>1355</v>
      </c>
      <c r="D61" s="15" t="s">
        <v>436</v>
      </c>
      <c r="E61" s="740">
        <v>3</v>
      </c>
      <c r="F61" s="160"/>
      <c r="G61" s="160"/>
      <c r="H61" s="160"/>
      <c r="I61" s="160"/>
      <c r="J61" s="160"/>
      <c r="K61" s="729"/>
      <c r="L61" s="729"/>
      <c r="M61" s="729"/>
      <c r="N61" s="729"/>
      <c r="O61" s="729"/>
      <c r="P61" s="732"/>
    </row>
    <row r="62" spans="1:16" s="738" customFormat="1" ht="25.5">
      <c r="A62" s="733">
        <v>0</v>
      </c>
      <c r="B62" s="734"/>
      <c r="C62" s="739" t="s">
        <v>1356</v>
      </c>
      <c r="D62" s="15" t="s">
        <v>436</v>
      </c>
      <c r="E62" s="740">
        <v>2</v>
      </c>
      <c r="F62" s="160"/>
      <c r="G62" s="160"/>
      <c r="H62" s="160"/>
      <c r="I62" s="160"/>
      <c r="J62" s="160"/>
      <c r="K62" s="729"/>
      <c r="L62" s="729"/>
      <c r="M62" s="729"/>
      <c r="N62" s="729"/>
      <c r="O62" s="729"/>
      <c r="P62" s="732"/>
    </row>
    <row r="63" spans="1:16" s="738" customFormat="1" ht="25.5">
      <c r="A63" s="733">
        <v>0</v>
      </c>
      <c r="B63" s="734"/>
      <c r="C63" s="739" t="s">
        <v>1357</v>
      </c>
      <c r="D63" s="15" t="s">
        <v>436</v>
      </c>
      <c r="E63" s="740">
        <v>2</v>
      </c>
      <c r="F63" s="160"/>
      <c r="G63" s="160"/>
      <c r="H63" s="160"/>
      <c r="I63" s="160"/>
      <c r="J63" s="160"/>
      <c r="K63" s="729"/>
      <c r="L63" s="729"/>
      <c r="M63" s="729"/>
      <c r="N63" s="729"/>
      <c r="O63" s="729"/>
      <c r="P63" s="732"/>
    </row>
    <row r="64" spans="1:16" s="738" customFormat="1" ht="25.5">
      <c r="A64" s="733">
        <v>0</v>
      </c>
      <c r="B64" s="734"/>
      <c r="C64" s="739" t="s">
        <v>1358</v>
      </c>
      <c r="D64" s="15" t="s">
        <v>436</v>
      </c>
      <c r="E64" s="740">
        <v>2</v>
      </c>
      <c r="F64" s="160"/>
      <c r="G64" s="160"/>
      <c r="H64" s="160"/>
      <c r="I64" s="160"/>
      <c r="J64" s="160"/>
      <c r="K64" s="729"/>
      <c r="L64" s="729"/>
      <c r="M64" s="729"/>
      <c r="N64" s="729"/>
      <c r="O64" s="729"/>
      <c r="P64" s="732"/>
    </row>
    <row r="65" spans="1:16" s="738" customFormat="1" ht="25.5">
      <c r="A65" s="733">
        <v>0</v>
      </c>
      <c r="B65" s="734"/>
      <c r="C65" s="739" t="s">
        <v>1359</v>
      </c>
      <c r="D65" s="15" t="s">
        <v>436</v>
      </c>
      <c r="E65" s="740">
        <v>1</v>
      </c>
      <c r="F65" s="160"/>
      <c r="G65" s="160"/>
      <c r="H65" s="160"/>
      <c r="I65" s="160"/>
      <c r="J65" s="160"/>
      <c r="K65" s="729"/>
      <c r="L65" s="729"/>
      <c r="M65" s="729"/>
      <c r="N65" s="729"/>
      <c r="O65" s="729"/>
      <c r="P65" s="732"/>
    </row>
    <row r="66" spans="1:16" s="738" customFormat="1" ht="25.5">
      <c r="A66" s="733">
        <v>0</v>
      </c>
      <c r="B66" s="734"/>
      <c r="C66" s="739" t="s">
        <v>1360</v>
      </c>
      <c r="D66" s="15" t="s">
        <v>436</v>
      </c>
      <c r="E66" s="740">
        <v>1</v>
      </c>
      <c r="F66" s="160"/>
      <c r="G66" s="160"/>
      <c r="H66" s="160"/>
      <c r="I66" s="160"/>
      <c r="J66" s="160"/>
      <c r="K66" s="729"/>
      <c r="L66" s="729"/>
      <c r="M66" s="729"/>
      <c r="N66" s="729"/>
      <c r="O66" s="729"/>
      <c r="P66" s="732"/>
    </row>
    <row r="67" spans="1:16" s="738" customFormat="1" ht="38.25">
      <c r="A67" s="733">
        <v>0</v>
      </c>
      <c r="B67" s="734"/>
      <c r="C67" s="739" t="s">
        <v>1361</v>
      </c>
      <c r="D67" s="15" t="s">
        <v>436</v>
      </c>
      <c r="E67" s="740">
        <v>2</v>
      </c>
      <c r="F67" s="160"/>
      <c r="G67" s="160"/>
      <c r="H67" s="160"/>
      <c r="I67" s="160"/>
      <c r="J67" s="160"/>
      <c r="K67" s="729"/>
      <c r="L67" s="729"/>
      <c r="M67" s="729"/>
      <c r="N67" s="729"/>
      <c r="O67" s="729"/>
      <c r="P67" s="732"/>
    </row>
    <row r="68" spans="1:16" s="738" customFormat="1" ht="38.25">
      <c r="A68" s="733">
        <v>0</v>
      </c>
      <c r="B68" s="734"/>
      <c r="C68" s="739" t="s">
        <v>1362</v>
      </c>
      <c r="D68" s="15" t="s">
        <v>436</v>
      </c>
      <c r="E68" s="740">
        <v>10</v>
      </c>
      <c r="F68" s="160"/>
      <c r="G68" s="160"/>
      <c r="H68" s="160"/>
      <c r="I68" s="160"/>
      <c r="J68" s="160"/>
      <c r="K68" s="729"/>
      <c r="L68" s="729"/>
      <c r="M68" s="729"/>
      <c r="N68" s="729"/>
      <c r="O68" s="729"/>
      <c r="P68" s="732"/>
    </row>
    <row r="69" spans="1:16" s="738" customFormat="1" ht="38.25">
      <c r="A69" s="733">
        <v>0</v>
      </c>
      <c r="B69" s="734"/>
      <c r="C69" s="739" t="s">
        <v>1363</v>
      </c>
      <c r="D69" s="15" t="s">
        <v>436</v>
      </c>
      <c r="E69" s="740">
        <v>18</v>
      </c>
      <c r="F69" s="160"/>
      <c r="G69" s="160"/>
      <c r="H69" s="160"/>
      <c r="I69" s="160"/>
      <c r="J69" s="160"/>
      <c r="K69" s="729"/>
      <c r="L69" s="729"/>
      <c r="M69" s="729"/>
      <c r="N69" s="729"/>
      <c r="O69" s="729"/>
      <c r="P69" s="732"/>
    </row>
    <row r="70" spans="1:16" s="738" customFormat="1" ht="38.25">
      <c r="A70" s="733">
        <v>0</v>
      </c>
      <c r="B70" s="734"/>
      <c r="C70" s="739" t="s">
        <v>1364</v>
      </c>
      <c r="D70" s="15" t="s">
        <v>436</v>
      </c>
      <c r="E70" s="740">
        <v>4</v>
      </c>
      <c r="F70" s="160"/>
      <c r="G70" s="160"/>
      <c r="H70" s="160"/>
      <c r="I70" s="160"/>
      <c r="J70" s="160"/>
      <c r="K70" s="729"/>
      <c r="L70" s="729"/>
      <c r="M70" s="729"/>
      <c r="N70" s="729"/>
      <c r="O70" s="729"/>
      <c r="P70" s="732"/>
    </row>
    <row r="71" spans="1:16" s="738" customFormat="1" ht="38.25">
      <c r="A71" s="733">
        <v>0</v>
      </c>
      <c r="B71" s="734"/>
      <c r="C71" s="739" t="s">
        <v>1365</v>
      </c>
      <c r="D71" s="15" t="s">
        <v>436</v>
      </c>
      <c r="E71" s="740">
        <v>2</v>
      </c>
      <c r="F71" s="160"/>
      <c r="G71" s="160"/>
      <c r="H71" s="160"/>
      <c r="I71" s="160"/>
      <c r="J71" s="160"/>
      <c r="K71" s="729"/>
      <c r="L71" s="729"/>
      <c r="M71" s="729"/>
      <c r="N71" s="729"/>
      <c r="O71" s="729"/>
      <c r="P71" s="732"/>
    </row>
    <row r="72" spans="1:16" s="738" customFormat="1" ht="38.25">
      <c r="A72" s="733">
        <v>0</v>
      </c>
      <c r="B72" s="734"/>
      <c r="C72" s="739" t="s">
        <v>1366</v>
      </c>
      <c r="D72" s="15" t="s">
        <v>436</v>
      </c>
      <c r="E72" s="740">
        <v>2</v>
      </c>
      <c r="F72" s="160"/>
      <c r="G72" s="160"/>
      <c r="H72" s="160"/>
      <c r="I72" s="160"/>
      <c r="J72" s="160"/>
      <c r="K72" s="729"/>
      <c r="L72" s="729"/>
      <c r="M72" s="729"/>
      <c r="N72" s="729"/>
      <c r="O72" s="729"/>
      <c r="P72" s="732"/>
    </row>
    <row r="73" spans="1:16" s="738" customFormat="1" ht="25.5">
      <c r="A73" s="733">
        <v>0</v>
      </c>
      <c r="B73" s="734"/>
      <c r="C73" s="741" t="s">
        <v>820</v>
      </c>
      <c r="D73" s="15" t="s">
        <v>29</v>
      </c>
      <c r="E73" s="737">
        <f>E45</f>
        <v>344</v>
      </c>
      <c r="F73" s="160"/>
      <c r="G73" s="160"/>
      <c r="H73" s="160"/>
      <c r="I73" s="160"/>
      <c r="J73" s="160"/>
      <c r="K73" s="729"/>
      <c r="L73" s="729"/>
      <c r="M73" s="729"/>
      <c r="N73" s="729"/>
      <c r="O73" s="729"/>
      <c r="P73" s="732"/>
    </row>
    <row r="74" spans="1:16">
      <c r="A74" s="747"/>
      <c r="B74" s="748"/>
      <c r="C74" s="749"/>
      <c r="D74" s="750"/>
      <c r="E74" s="751"/>
      <c r="F74" s="751">
        <v>0</v>
      </c>
      <c r="G74" s="751">
        <v>0</v>
      </c>
      <c r="H74" s="752"/>
      <c r="I74" s="751"/>
      <c r="J74" s="751"/>
      <c r="K74" s="751"/>
      <c r="L74" s="751"/>
      <c r="M74" s="751"/>
      <c r="N74" s="751"/>
      <c r="O74" s="751"/>
      <c r="P74" s="753"/>
    </row>
    <row r="75" spans="1:16" ht="15.4" customHeight="1">
      <c r="A75" s="754"/>
      <c r="B75" s="754"/>
      <c r="C75" s="755" t="s">
        <v>97</v>
      </c>
      <c r="D75" s="756"/>
      <c r="E75" s="756"/>
      <c r="F75" s="756"/>
      <c r="G75" s="756"/>
      <c r="H75" s="756"/>
      <c r="I75" s="756"/>
      <c r="J75" s="756"/>
      <c r="K75" s="756"/>
      <c r="L75" s="757"/>
      <c r="M75" s="757"/>
      <c r="N75" s="757"/>
      <c r="O75" s="757"/>
      <c r="P75" s="757"/>
    </row>
    <row r="76" spans="1:16" s="758" customFormat="1" collapsed="1">
      <c r="I76" s="759"/>
    </row>
    <row r="77" spans="1:16" s="760" customFormat="1" ht="12.75" customHeight="1">
      <c r="B77" s="761" t="s">
        <v>52</v>
      </c>
    </row>
    <row r="78" spans="1:16" s="760" customFormat="1" ht="45" customHeight="1">
      <c r="A78" s="7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762"/>
      <c r="C78" s="762"/>
      <c r="D78" s="762"/>
      <c r="E78" s="762"/>
      <c r="F78" s="762"/>
      <c r="G78" s="762"/>
      <c r="H78" s="762"/>
      <c r="I78" s="762"/>
      <c r="J78" s="762"/>
      <c r="K78" s="762"/>
      <c r="L78" s="762"/>
      <c r="M78" s="762"/>
      <c r="N78" s="762"/>
      <c r="O78" s="762"/>
      <c r="P78" s="762"/>
    </row>
    <row r="79" spans="1:16" s="760" customFormat="1" ht="84.75" customHeight="1">
      <c r="A79" s="762"/>
      <c r="B79" s="762"/>
      <c r="C79" s="762"/>
      <c r="D79" s="762"/>
      <c r="E79" s="762"/>
      <c r="F79" s="762"/>
      <c r="G79" s="762"/>
      <c r="H79" s="762"/>
      <c r="I79" s="762"/>
      <c r="J79" s="762"/>
      <c r="K79" s="762"/>
      <c r="L79" s="762"/>
      <c r="M79" s="762"/>
      <c r="N79" s="762"/>
      <c r="O79" s="762"/>
      <c r="P79" s="762"/>
    </row>
    <row r="80" spans="1:16" s="760" customFormat="1" ht="12.75" customHeight="1">
      <c r="B80" s="763"/>
    </row>
    <row r="81" spans="2:14" s="760" customFormat="1" ht="12.75" customHeight="1">
      <c r="B81" s="763"/>
    </row>
    <row r="82" spans="2:14" s="758" customFormat="1">
      <c r="B82" s="758" t="s">
        <v>8</v>
      </c>
      <c r="L82" s="758" t="str">
        <f>Koptame!B41</f>
        <v>Pārbaudīja:</v>
      </c>
    </row>
    <row r="83" spans="2:14" s="758" customFormat="1" ht="14.25" customHeight="1">
      <c r="C83" s="764">
        <f>Koptame!C36</f>
        <v>0</v>
      </c>
      <c r="L83" s="764"/>
      <c r="M83" s="765">
        <f>Koptame!C42</f>
        <v>0</v>
      </c>
      <c r="N83" s="765"/>
    </row>
    <row r="84" spans="2:14" s="758" customFormat="1">
      <c r="C84" s="766">
        <f>Koptame!C37</f>
        <v>0</v>
      </c>
      <c r="L84" s="766"/>
      <c r="M84" s="767">
        <f>Koptame!C43</f>
        <v>0</v>
      </c>
      <c r="N84" s="767"/>
    </row>
    <row r="85" spans="2:14" s="758" customFormat="1" collapsed="1">
      <c r="B85" s="759"/>
      <c r="F85" s="759"/>
      <c r="G85" s="759"/>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P51"/>
  <sheetViews>
    <sheetView showZeros="0" view="pageBreakPreview" topLeftCell="A37" zoomScale="130" zoomScaleNormal="100" zoomScaleSheetLayoutView="130" workbookViewId="0">
      <selection sqref="A1:XFD1048576"/>
    </sheetView>
  </sheetViews>
  <sheetFormatPr defaultColWidth="9.140625" defaultRowHeight="14.25"/>
  <cols>
    <col min="1" max="1" width="9" style="707" customWidth="1"/>
    <col min="2" max="2" width="9.28515625" style="707" customWidth="1"/>
    <col min="3" max="3" width="40.28515625" style="707" customWidth="1"/>
    <col min="4" max="4" width="8.140625" style="707" customWidth="1"/>
    <col min="5" max="11" width="9.140625" style="707"/>
    <col min="12" max="12" width="11.7109375" style="707" customWidth="1"/>
    <col min="13" max="13" width="12.28515625" style="707" customWidth="1"/>
    <col min="14" max="14" width="12.7109375" style="707" customWidth="1"/>
    <col min="15" max="15" width="11.7109375" style="707" customWidth="1"/>
    <col min="16" max="16" width="12.85546875" style="707" customWidth="1"/>
    <col min="17" max="16384" width="9.140625" style="707"/>
  </cols>
  <sheetData>
    <row r="1" spans="1:16" s="700" customFormat="1" ht="15">
      <c r="E1" s="701"/>
      <c r="F1" s="701"/>
      <c r="G1" s="702" t="s">
        <v>87</v>
      </c>
      <c r="H1" s="703" t="str">
        <f>kops1!B29</f>
        <v>1,9</v>
      </c>
    </row>
    <row r="2" spans="1:16" s="700" customFormat="1" ht="15">
      <c r="A2" s="704" t="str">
        <f>C13</f>
        <v>Iekšējie apdares darbi</v>
      </c>
      <c r="B2" s="704"/>
      <c r="C2" s="704"/>
      <c r="D2" s="704"/>
      <c r="E2" s="704"/>
      <c r="F2" s="704"/>
      <c r="G2" s="704"/>
      <c r="H2" s="704"/>
      <c r="I2" s="704"/>
      <c r="J2" s="704"/>
      <c r="K2" s="704"/>
      <c r="L2" s="704"/>
      <c r="M2" s="704"/>
      <c r="N2" s="704"/>
      <c r="O2" s="704"/>
      <c r="P2" s="704"/>
    </row>
    <row r="3" spans="1:16" ht="15">
      <c r="A3" s="705"/>
      <c r="B3" s="705"/>
      <c r="C3" s="705" t="s">
        <v>11</v>
      </c>
      <c r="D3" s="706" t="str">
        <f>Koptame!C11</f>
        <v>Pirmsskolas izglītības iestāde</v>
      </c>
      <c r="E3" s="706"/>
      <c r="F3" s="706"/>
      <c r="G3" s="706"/>
      <c r="H3" s="706"/>
      <c r="I3" s="706"/>
      <c r="J3" s="706"/>
      <c r="K3" s="706"/>
      <c r="L3" s="706"/>
      <c r="M3" s="706"/>
      <c r="N3" s="706"/>
      <c r="O3" s="706"/>
      <c r="P3" s="706"/>
    </row>
    <row r="4" spans="1:16" ht="15">
      <c r="A4" s="705"/>
      <c r="B4" s="705"/>
      <c r="C4" s="705" t="s">
        <v>12</v>
      </c>
      <c r="D4" s="706" t="str">
        <f>Koptame!C12</f>
        <v>Pirmsskolas izglītības iestādes jaunbūve</v>
      </c>
      <c r="E4" s="706"/>
      <c r="F4" s="706"/>
      <c r="G4" s="706"/>
      <c r="H4" s="706"/>
      <c r="I4" s="706"/>
      <c r="J4" s="706"/>
      <c r="K4" s="706"/>
      <c r="L4" s="706"/>
      <c r="M4" s="706"/>
      <c r="N4" s="706"/>
      <c r="O4" s="706"/>
      <c r="P4" s="706"/>
    </row>
    <row r="5" spans="1:16" ht="15">
      <c r="A5" s="705"/>
      <c r="B5" s="705"/>
      <c r="C5" s="705" t="s">
        <v>13</v>
      </c>
      <c r="D5" s="706" t="str">
        <f>Koptame!C13</f>
        <v>Baložu iela 33, Baloži, Ķekavas novads</v>
      </c>
      <c r="E5" s="706"/>
      <c r="F5" s="706"/>
      <c r="G5" s="706"/>
      <c r="H5" s="706"/>
      <c r="I5" s="706"/>
      <c r="J5" s="706"/>
      <c r="K5" s="706"/>
      <c r="L5" s="706"/>
      <c r="M5" s="706"/>
      <c r="N5" s="706"/>
      <c r="O5" s="706"/>
      <c r="P5" s="706"/>
    </row>
    <row r="6" spans="1:16">
      <c r="A6" s="705"/>
      <c r="B6" s="705"/>
      <c r="C6" s="705" t="str">
        <f>Koptame!B14</f>
        <v>Iepirkuma Id Nr.</v>
      </c>
      <c r="D6" s="708" t="str">
        <f>Koptame!C14</f>
        <v>ĶNP 2023/85</v>
      </c>
      <c r="E6" s="709"/>
      <c r="F6" s="709"/>
      <c r="G6" s="709"/>
      <c r="H6" s="709"/>
      <c r="I6" s="709"/>
      <c r="J6" s="709"/>
      <c r="K6" s="709"/>
      <c r="L6" s="709"/>
      <c r="M6" s="709"/>
      <c r="N6" s="709"/>
      <c r="O6" s="709"/>
      <c r="P6" s="710"/>
    </row>
    <row r="7" spans="1:16">
      <c r="A7" s="711" t="str">
        <f>Koptame!B17</f>
        <v>Tāme sastādīta 2024.gada tirgus cenās</v>
      </c>
      <c r="B7" s="712"/>
      <c r="D7" s="708"/>
      <c r="E7" s="708"/>
      <c r="F7" s="708"/>
      <c r="G7" s="708"/>
      <c r="H7" s="708"/>
      <c r="I7" s="708"/>
      <c r="J7" s="708"/>
      <c r="K7" s="709"/>
      <c r="L7" s="709"/>
      <c r="M7" s="709"/>
      <c r="N7" s="709"/>
      <c r="O7" s="705" t="s">
        <v>86</v>
      </c>
      <c r="P7" s="713">
        <f>P41</f>
        <v>0</v>
      </c>
    </row>
    <row r="8" spans="1:16">
      <c r="A8" s="714"/>
      <c r="B8" s="714"/>
      <c r="D8" s="715"/>
      <c r="E8" s="709"/>
      <c r="F8" s="709"/>
      <c r="G8" s="709"/>
      <c r="H8" s="709"/>
      <c r="I8" s="709"/>
      <c r="J8" s="709"/>
      <c r="K8" s="709"/>
      <c r="N8" s="709"/>
      <c r="O8" s="709"/>
      <c r="P8" s="710"/>
    </row>
    <row r="9" spans="1:16" ht="15.4" customHeight="1">
      <c r="A9" s="716"/>
      <c r="B9" s="716"/>
      <c r="J9" s="717"/>
      <c r="K9" s="717"/>
      <c r="L9" s="718" t="str">
        <f>Koptame!D16</f>
        <v xml:space="preserve">Tāme sastādīta:   </v>
      </c>
      <c r="M9" s="718"/>
      <c r="N9" s="718"/>
      <c r="O9" s="718"/>
      <c r="P9" s="717"/>
    </row>
    <row r="10" spans="1:16" ht="15">
      <c r="A10" s="716"/>
      <c r="B10" s="716"/>
    </row>
    <row r="11" spans="1:16" ht="14.25" customHeight="1">
      <c r="A11" s="719" t="s">
        <v>15</v>
      </c>
      <c r="B11" s="720" t="s">
        <v>21</v>
      </c>
      <c r="C11" s="721" t="s">
        <v>91</v>
      </c>
      <c r="D11" s="722" t="s">
        <v>22</v>
      </c>
      <c r="E11" s="719" t="s">
        <v>23</v>
      </c>
      <c r="F11" s="723" t="s">
        <v>24</v>
      </c>
      <c r="G11" s="723"/>
      <c r="H11" s="723"/>
      <c r="I11" s="723"/>
      <c r="J11" s="723"/>
      <c r="K11" s="723"/>
      <c r="L11" s="723" t="s">
        <v>25</v>
      </c>
      <c r="M11" s="723"/>
      <c r="N11" s="723"/>
      <c r="O11" s="723"/>
      <c r="P11" s="723"/>
    </row>
    <row r="12" spans="1:16" ht="73.5" customHeight="1">
      <c r="A12" s="719"/>
      <c r="B12" s="724"/>
      <c r="C12" s="721"/>
      <c r="D12" s="722"/>
      <c r="E12" s="719"/>
      <c r="F12" s="725" t="s">
        <v>26</v>
      </c>
      <c r="G12" s="725" t="s">
        <v>55</v>
      </c>
      <c r="H12" s="725" t="s">
        <v>56</v>
      </c>
      <c r="I12" s="725" t="s">
        <v>89</v>
      </c>
      <c r="J12" s="725" t="s">
        <v>57</v>
      </c>
      <c r="K12" s="725" t="s">
        <v>58</v>
      </c>
      <c r="L12" s="725" t="s">
        <v>18</v>
      </c>
      <c r="M12" s="725" t="s">
        <v>56</v>
      </c>
      <c r="N12" s="725" t="s">
        <v>89</v>
      </c>
      <c r="O12" s="725" t="s">
        <v>57</v>
      </c>
      <c r="P12" s="725" t="s">
        <v>59</v>
      </c>
    </row>
    <row r="13" spans="1:16" ht="15.75">
      <c r="A13" s="726"/>
      <c r="B13" s="727">
        <v>0</v>
      </c>
      <c r="C13" s="728" t="str">
        <f>kops1!C29</f>
        <v>Iekšējie apdares darbi</v>
      </c>
      <c r="D13" s="14"/>
      <c r="E13" s="15"/>
      <c r="F13" s="729">
        <v>0</v>
      </c>
      <c r="G13" s="729">
        <v>0</v>
      </c>
      <c r="H13" s="730"/>
      <c r="I13" s="731"/>
      <c r="J13" s="731"/>
      <c r="K13" s="729">
        <f t="shared" ref="K13" si="0">SUM(H13:J13)</f>
        <v>0</v>
      </c>
      <c r="L13" s="729">
        <f t="shared" ref="L13" si="1">ROUND(F13*E13,2)</f>
        <v>0</v>
      </c>
      <c r="M13" s="729">
        <f t="shared" ref="M13" si="2">ROUND(H13*E13,2)</f>
        <v>0</v>
      </c>
      <c r="N13" s="729">
        <f t="shared" ref="N13" si="3">ROUND(I13*E13,2)</f>
        <v>0</v>
      </c>
      <c r="O13" s="729">
        <f t="shared" ref="O13" si="4">ROUND(J13*E13,2)</f>
        <v>0</v>
      </c>
      <c r="P13" s="732">
        <f t="shared" ref="P13" si="5">SUM(M13:O13)</f>
        <v>0</v>
      </c>
    </row>
    <row r="14" spans="1:16" s="738" customFormat="1">
      <c r="A14" s="768">
        <v>0</v>
      </c>
      <c r="B14" s="769"/>
      <c r="C14" s="770" t="s">
        <v>951</v>
      </c>
      <c r="D14" s="15"/>
      <c r="E14" s="746"/>
      <c r="F14" s="160"/>
      <c r="G14" s="160">
        <v>0</v>
      </c>
      <c r="H14" s="160">
        <f t="shared" ref="H14:H15" si="6">ROUND(F14*G14,2)</f>
        <v>0</v>
      </c>
      <c r="I14" s="160">
        <v>0</v>
      </c>
      <c r="J14" s="160">
        <v>0</v>
      </c>
      <c r="K14" s="729">
        <f>SUM(H14:J14)</f>
        <v>0</v>
      </c>
      <c r="L14" s="729">
        <f>ROUND(F14*E14,2)</f>
        <v>0</v>
      </c>
      <c r="M14" s="729">
        <f>ROUND(H14*E14,2)</f>
        <v>0</v>
      </c>
      <c r="N14" s="729">
        <f>ROUND(I14*E14,2)</f>
        <v>0</v>
      </c>
      <c r="O14" s="729">
        <f>ROUND(J14*E14,2)</f>
        <v>0</v>
      </c>
      <c r="P14" s="732">
        <f>SUM(M14:O14)</f>
        <v>0</v>
      </c>
    </row>
    <row r="15" spans="1:16" s="738" customFormat="1">
      <c r="A15" s="768">
        <v>0</v>
      </c>
      <c r="B15" s="769"/>
      <c r="C15" s="771" t="s">
        <v>959</v>
      </c>
      <c r="D15" s="15"/>
      <c r="E15" s="746"/>
      <c r="F15" s="160"/>
      <c r="G15" s="160"/>
      <c r="H15" s="160">
        <f t="shared" si="6"/>
        <v>0</v>
      </c>
      <c r="I15" s="160"/>
      <c r="J15" s="160"/>
      <c r="K15" s="729">
        <f t="shared" ref="K15" si="7">SUM(H15:J15)</f>
        <v>0</v>
      </c>
      <c r="L15" s="729">
        <f t="shared" ref="L15" si="8">ROUND(F15*E15,2)</f>
        <v>0</v>
      </c>
      <c r="M15" s="729">
        <f t="shared" ref="M15" si="9">ROUND(H15*E15,2)</f>
        <v>0</v>
      </c>
      <c r="N15" s="729">
        <f t="shared" ref="N15" si="10">ROUND(I15*E15,2)</f>
        <v>0</v>
      </c>
      <c r="O15" s="729">
        <f t="shared" ref="O15" si="11">ROUND(J15*E15,2)</f>
        <v>0</v>
      </c>
      <c r="P15" s="732">
        <f t="shared" ref="P15" si="12">SUM(M15:O15)</f>
        <v>0</v>
      </c>
    </row>
    <row r="16" spans="1:16" s="738" customFormat="1" ht="85.9" customHeight="1">
      <c r="A16" s="768">
        <v>1</v>
      </c>
      <c r="B16" s="769"/>
      <c r="C16" s="695" t="s">
        <v>1448</v>
      </c>
      <c r="D16" s="15" t="s">
        <v>29</v>
      </c>
      <c r="E16" s="746">
        <f>698+797.7</f>
        <v>1495.7</v>
      </c>
      <c r="F16" s="160"/>
      <c r="G16" s="160"/>
      <c r="H16" s="160"/>
      <c r="I16" s="160"/>
      <c r="J16" s="772"/>
      <c r="K16" s="729"/>
      <c r="L16" s="729"/>
      <c r="M16" s="729"/>
      <c r="N16" s="729"/>
      <c r="O16" s="729"/>
      <c r="P16" s="732"/>
    </row>
    <row r="17" spans="1:16" s="738" customFormat="1" ht="76.5">
      <c r="A17" s="768">
        <v>2</v>
      </c>
      <c r="B17" s="769"/>
      <c r="C17" s="695" t="s">
        <v>1449</v>
      </c>
      <c r="D17" s="15" t="s">
        <v>29</v>
      </c>
      <c r="E17" s="746">
        <f>114.9+292.9</f>
        <v>407.79999999999995</v>
      </c>
      <c r="F17" s="160"/>
      <c r="G17" s="160"/>
      <c r="H17" s="160"/>
      <c r="I17" s="160"/>
      <c r="J17" s="772"/>
      <c r="K17" s="729"/>
      <c r="L17" s="729"/>
      <c r="M17" s="729"/>
      <c r="N17" s="729"/>
      <c r="O17" s="729"/>
      <c r="P17" s="732"/>
    </row>
    <row r="18" spans="1:16" s="738" customFormat="1" ht="25.5">
      <c r="A18" s="768">
        <v>3</v>
      </c>
      <c r="B18" s="769"/>
      <c r="C18" s="695" t="s">
        <v>1741</v>
      </c>
      <c r="D18" s="15" t="s">
        <v>29</v>
      </c>
      <c r="E18" s="746">
        <f>188+89.4</f>
        <v>277.39999999999998</v>
      </c>
      <c r="F18" s="160"/>
      <c r="G18" s="160"/>
      <c r="H18" s="160"/>
      <c r="I18" s="160"/>
      <c r="J18" s="160"/>
      <c r="K18" s="729"/>
      <c r="L18" s="729"/>
      <c r="M18" s="729"/>
      <c r="N18" s="729"/>
      <c r="O18" s="729"/>
      <c r="P18" s="732"/>
    </row>
    <row r="19" spans="1:16" s="738" customFormat="1" ht="38.25">
      <c r="A19" s="768">
        <v>4</v>
      </c>
      <c r="B19" s="769"/>
      <c r="C19" s="695" t="s">
        <v>957</v>
      </c>
      <c r="D19" s="15" t="s">
        <v>29</v>
      </c>
      <c r="E19" s="746">
        <f>62+56.7</f>
        <v>118.7</v>
      </c>
      <c r="F19" s="160"/>
      <c r="G19" s="160"/>
      <c r="H19" s="160"/>
      <c r="I19" s="160"/>
      <c r="J19" s="160"/>
      <c r="K19" s="729"/>
      <c r="L19" s="729"/>
      <c r="M19" s="729"/>
      <c r="N19" s="729"/>
      <c r="O19" s="729"/>
      <c r="P19" s="732"/>
    </row>
    <row r="20" spans="1:16" s="738" customFormat="1" ht="39.4" customHeight="1">
      <c r="A20" s="768">
        <v>5</v>
      </c>
      <c r="B20" s="773"/>
      <c r="C20" s="774" t="s">
        <v>952</v>
      </c>
      <c r="D20" s="15" t="s">
        <v>29</v>
      </c>
      <c r="E20" s="746">
        <f t="shared" ref="E20:E22" si="13">62+56.1</f>
        <v>118.1</v>
      </c>
      <c r="F20" s="160"/>
      <c r="G20" s="160"/>
      <c r="H20" s="160"/>
      <c r="I20" s="160"/>
      <c r="J20" s="160"/>
      <c r="K20" s="729"/>
      <c r="L20" s="729"/>
      <c r="M20" s="729"/>
      <c r="N20" s="729"/>
      <c r="O20" s="729"/>
      <c r="P20" s="732"/>
    </row>
    <row r="21" spans="1:16" s="738" customFormat="1">
      <c r="A21" s="768">
        <v>6</v>
      </c>
      <c r="B21" s="773"/>
      <c r="C21" s="698" t="s">
        <v>953</v>
      </c>
      <c r="D21" s="15" t="s">
        <v>29</v>
      </c>
      <c r="E21" s="746">
        <f t="shared" si="13"/>
        <v>118.1</v>
      </c>
      <c r="F21" s="160"/>
      <c r="G21" s="160"/>
      <c r="H21" s="160"/>
      <c r="I21" s="160"/>
      <c r="J21" s="160"/>
      <c r="K21" s="729"/>
      <c r="L21" s="729"/>
      <c r="M21" s="729"/>
      <c r="N21" s="729"/>
      <c r="O21" s="729"/>
      <c r="P21" s="732"/>
    </row>
    <row r="22" spans="1:16" s="738" customFormat="1" ht="25.5">
      <c r="A22" s="768">
        <v>7</v>
      </c>
      <c r="B22" s="775"/>
      <c r="C22" s="698" t="s">
        <v>958</v>
      </c>
      <c r="D22" s="15" t="s">
        <v>29</v>
      </c>
      <c r="E22" s="746">
        <f t="shared" si="13"/>
        <v>118.1</v>
      </c>
      <c r="F22" s="160"/>
      <c r="G22" s="160"/>
      <c r="H22" s="160"/>
      <c r="I22" s="746"/>
      <c r="J22" s="776"/>
      <c r="K22" s="729"/>
      <c r="L22" s="729"/>
      <c r="M22" s="729"/>
      <c r="N22" s="729"/>
      <c r="O22" s="729"/>
      <c r="P22" s="732"/>
    </row>
    <row r="23" spans="1:16" s="738" customFormat="1" ht="85.9" customHeight="1">
      <c r="A23" s="768">
        <v>8</v>
      </c>
      <c r="B23" s="769"/>
      <c r="C23" s="695" t="s">
        <v>1450</v>
      </c>
      <c r="D23" s="15" t="s">
        <v>29</v>
      </c>
      <c r="E23" s="746">
        <f>77.8+77.8</f>
        <v>155.6</v>
      </c>
      <c r="F23" s="160"/>
      <c r="G23" s="160"/>
      <c r="H23" s="160"/>
      <c r="I23" s="160"/>
      <c r="J23" s="772"/>
      <c r="K23" s="729"/>
      <c r="L23" s="729"/>
      <c r="M23" s="729"/>
      <c r="N23" s="729"/>
      <c r="O23" s="729"/>
      <c r="P23" s="732"/>
    </row>
    <row r="24" spans="1:16" s="738" customFormat="1" ht="85.9" customHeight="1">
      <c r="A24" s="768">
        <v>9</v>
      </c>
      <c r="B24" s="769"/>
      <c r="C24" s="695" t="s">
        <v>1451</v>
      </c>
      <c r="D24" s="15" t="s">
        <v>29</v>
      </c>
      <c r="E24" s="746">
        <f>506.4+549.5</f>
        <v>1055.9000000000001</v>
      </c>
      <c r="F24" s="160"/>
      <c r="G24" s="160"/>
      <c r="H24" s="160"/>
      <c r="I24" s="160"/>
      <c r="J24" s="772"/>
      <c r="K24" s="729"/>
      <c r="L24" s="729"/>
      <c r="M24" s="729"/>
      <c r="N24" s="729"/>
      <c r="O24" s="729"/>
      <c r="P24" s="732"/>
    </row>
    <row r="25" spans="1:16" s="738" customFormat="1" ht="85.9" customHeight="1">
      <c r="A25" s="768">
        <v>10</v>
      </c>
      <c r="B25" s="769"/>
      <c r="C25" s="695" t="s">
        <v>1452</v>
      </c>
      <c r="D25" s="15" t="s">
        <v>29</v>
      </c>
      <c r="E25" s="746">
        <v>407</v>
      </c>
      <c r="F25" s="160"/>
      <c r="G25" s="160"/>
      <c r="H25" s="160"/>
      <c r="I25" s="160"/>
      <c r="J25" s="772"/>
      <c r="K25" s="729"/>
      <c r="L25" s="729"/>
      <c r="M25" s="729"/>
      <c r="N25" s="729"/>
      <c r="O25" s="729"/>
      <c r="P25" s="732"/>
    </row>
    <row r="26" spans="1:16" s="738" customFormat="1">
      <c r="A26" s="768">
        <v>0</v>
      </c>
      <c r="B26" s="769"/>
      <c r="C26" s="770" t="s">
        <v>805</v>
      </c>
      <c r="D26" s="15"/>
      <c r="E26" s="746"/>
      <c r="F26" s="160"/>
      <c r="G26" s="160"/>
      <c r="H26" s="160"/>
      <c r="I26" s="777"/>
      <c r="J26" s="778"/>
      <c r="K26" s="729"/>
      <c r="L26" s="729"/>
      <c r="M26" s="729"/>
      <c r="N26" s="729"/>
      <c r="O26" s="729"/>
      <c r="P26" s="732"/>
    </row>
    <row r="27" spans="1:16" s="738" customFormat="1" ht="38.25">
      <c r="A27" s="768">
        <v>11</v>
      </c>
      <c r="B27" s="773"/>
      <c r="C27" s="774" t="s">
        <v>954</v>
      </c>
      <c r="D27" s="15" t="s">
        <v>29</v>
      </c>
      <c r="E27" s="183">
        <f>2680.6+2147.4</f>
        <v>4828</v>
      </c>
      <c r="F27" s="160"/>
      <c r="G27" s="160"/>
      <c r="H27" s="160"/>
      <c r="I27" s="160"/>
      <c r="J27" s="160"/>
      <c r="K27" s="729"/>
      <c r="L27" s="729"/>
      <c r="M27" s="729"/>
      <c r="N27" s="729"/>
      <c r="O27" s="729"/>
      <c r="P27" s="732"/>
    </row>
    <row r="28" spans="1:16" s="738" customFormat="1" ht="25.5">
      <c r="A28" s="617">
        <v>12</v>
      </c>
      <c r="B28" s="773"/>
      <c r="C28" s="698" t="s">
        <v>955</v>
      </c>
      <c r="D28" s="15" t="s">
        <v>29</v>
      </c>
      <c r="E28" s="183">
        <f t="shared" ref="E28:E29" si="14">2680.6+2147.4</f>
        <v>4828</v>
      </c>
      <c r="F28" s="160"/>
      <c r="G28" s="160"/>
      <c r="H28" s="160"/>
      <c r="I28" s="160"/>
      <c r="J28" s="160"/>
      <c r="K28" s="729"/>
      <c r="L28" s="729"/>
      <c r="M28" s="729"/>
      <c r="N28" s="729"/>
      <c r="O28" s="729"/>
      <c r="P28" s="732"/>
    </row>
    <row r="29" spans="1:16" s="738" customFormat="1" ht="51">
      <c r="A29" s="768">
        <v>13</v>
      </c>
      <c r="B29" s="775"/>
      <c r="C29" s="698" t="s">
        <v>1453</v>
      </c>
      <c r="D29" s="15" t="s">
        <v>29</v>
      </c>
      <c r="E29" s="183">
        <f t="shared" si="14"/>
        <v>4828</v>
      </c>
      <c r="F29" s="160"/>
      <c r="G29" s="160"/>
      <c r="H29" s="160"/>
      <c r="I29" s="746"/>
      <c r="J29" s="776"/>
      <c r="K29" s="729"/>
      <c r="L29" s="729"/>
      <c r="M29" s="729"/>
      <c r="N29" s="729"/>
      <c r="O29" s="729"/>
      <c r="P29" s="732"/>
    </row>
    <row r="30" spans="1:16" s="738" customFormat="1">
      <c r="A30" s="617">
        <v>14</v>
      </c>
      <c r="B30" s="779"/>
      <c r="C30" s="698" t="s">
        <v>956</v>
      </c>
      <c r="D30" s="15" t="s">
        <v>29</v>
      </c>
      <c r="E30" s="746">
        <f>465.8+378.8</f>
        <v>844.6</v>
      </c>
      <c r="F30" s="160"/>
      <c r="G30" s="160"/>
      <c r="H30" s="160"/>
      <c r="I30" s="160"/>
      <c r="J30" s="160"/>
      <c r="K30" s="729"/>
      <c r="L30" s="729"/>
      <c r="M30" s="729"/>
      <c r="N30" s="729"/>
      <c r="O30" s="729"/>
      <c r="P30" s="732"/>
    </row>
    <row r="31" spans="1:16" s="738" customFormat="1" ht="63" customHeight="1">
      <c r="A31" s="768">
        <v>15</v>
      </c>
      <c r="B31" s="775"/>
      <c r="C31" s="698" t="s">
        <v>1458</v>
      </c>
      <c r="D31" s="15" t="s">
        <v>29</v>
      </c>
      <c r="E31" s="746">
        <v>119</v>
      </c>
      <c r="F31" s="160"/>
      <c r="G31" s="160"/>
      <c r="H31" s="160"/>
      <c r="I31" s="160"/>
      <c r="J31" s="160"/>
      <c r="K31" s="729"/>
      <c r="L31" s="729"/>
      <c r="M31" s="729"/>
      <c r="N31" s="729"/>
      <c r="O31" s="729"/>
      <c r="P31" s="732"/>
    </row>
    <row r="32" spans="1:16" s="738" customFormat="1" ht="51">
      <c r="A32" s="768">
        <v>16</v>
      </c>
      <c r="B32" s="775"/>
      <c r="C32" s="698" t="s">
        <v>1457</v>
      </c>
      <c r="D32" s="15" t="s">
        <v>29</v>
      </c>
      <c r="E32" s="746">
        <v>49</v>
      </c>
      <c r="F32" s="160"/>
      <c r="G32" s="160"/>
      <c r="H32" s="160"/>
      <c r="I32" s="160"/>
      <c r="J32" s="160"/>
      <c r="K32" s="729"/>
      <c r="L32" s="729"/>
      <c r="M32" s="729"/>
      <c r="N32" s="729"/>
      <c r="O32" s="729"/>
      <c r="P32" s="732"/>
    </row>
    <row r="33" spans="1:16" s="738" customFormat="1" ht="51">
      <c r="A33" s="768">
        <v>17</v>
      </c>
      <c r="B33" s="775"/>
      <c r="C33" s="698" t="s">
        <v>1454</v>
      </c>
      <c r="D33" s="15" t="s">
        <v>29</v>
      </c>
      <c r="E33" s="746">
        <v>45.5</v>
      </c>
      <c r="F33" s="160"/>
      <c r="G33" s="160"/>
      <c r="H33" s="160"/>
      <c r="I33" s="160"/>
      <c r="J33" s="160"/>
      <c r="K33" s="729"/>
      <c r="L33" s="729"/>
      <c r="M33" s="729"/>
      <c r="N33" s="729"/>
      <c r="O33" s="729"/>
      <c r="P33" s="732"/>
    </row>
    <row r="34" spans="1:16" s="738" customFormat="1" ht="25.5">
      <c r="A34" s="617">
        <v>18</v>
      </c>
      <c r="B34" s="775"/>
      <c r="C34" s="698" t="s">
        <v>1456</v>
      </c>
      <c r="D34" s="15" t="s">
        <v>29</v>
      </c>
      <c r="E34" s="746">
        <f>178+165</f>
        <v>343</v>
      </c>
      <c r="F34" s="160"/>
      <c r="G34" s="160"/>
      <c r="H34" s="160"/>
      <c r="I34" s="160"/>
      <c r="J34" s="772"/>
      <c r="K34" s="729"/>
      <c r="L34" s="729"/>
      <c r="M34" s="729"/>
      <c r="N34" s="729"/>
      <c r="O34" s="729"/>
      <c r="P34" s="732"/>
    </row>
    <row r="35" spans="1:16" s="738" customFormat="1" ht="38.25">
      <c r="A35" s="768">
        <v>19</v>
      </c>
      <c r="B35" s="775"/>
      <c r="C35" s="698" t="s">
        <v>1455</v>
      </c>
      <c r="D35" s="15" t="s">
        <v>29</v>
      </c>
      <c r="E35" s="746">
        <v>110</v>
      </c>
      <c r="F35" s="729"/>
      <c r="G35" s="729"/>
      <c r="H35" s="729"/>
      <c r="I35" s="729"/>
      <c r="J35" s="729"/>
      <c r="K35" s="729"/>
      <c r="L35" s="729"/>
      <c r="M35" s="729"/>
      <c r="N35" s="729"/>
      <c r="O35" s="729"/>
      <c r="P35" s="732"/>
    </row>
    <row r="36" spans="1:16" s="738" customFormat="1">
      <c r="A36" s="768"/>
      <c r="B36" s="775"/>
      <c r="C36" s="780" t="s">
        <v>1390</v>
      </c>
      <c r="D36" s="15"/>
      <c r="E36" s="781"/>
      <c r="F36" s="782"/>
      <c r="G36" s="782"/>
      <c r="H36" s="782"/>
      <c r="I36" s="782"/>
      <c r="J36" s="782"/>
      <c r="K36" s="782"/>
      <c r="L36" s="782"/>
      <c r="M36" s="782"/>
      <c r="N36" s="782"/>
      <c r="O36" s="782"/>
      <c r="P36" s="783"/>
    </row>
    <row r="37" spans="1:16" s="738" customFormat="1" ht="51">
      <c r="A37" s="617">
        <v>20</v>
      </c>
      <c r="B37" s="618"/>
      <c r="C37" s="784" t="s">
        <v>1459</v>
      </c>
      <c r="D37" s="625" t="s">
        <v>140</v>
      </c>
      <c r="E37" s="626" t="s">
        <v>609</v>
      </c>
      <c r="F37" s="782"/>
      <c r="G37" s="782"/>
      <c r="H37" s="782"/>
      <c r="I37" s="782"/>
      <c r="J37" s="782"/>
      <c r="K37" s="782"/>
      <c r="L37" s="782"/>
      <c r="M37" s="782"/>
      <c r="N37" s="782"/>
      <c r="O37" s="782"/>
      <c r="P37" s="783"/>
    </row>
    <row r="38" spans="1:16" s="738" customFormat="1" ht="51">
      <c r="A38" s="617">
        <v>21</v>
      </c>
      <c r="B38" s="618"/>
      <c r="C38" s="784" t="s">
        <v>1459</v>
      </c>
      <c r="D38" s="625" t="s">
        <v>140</v>
      </c>
      <c r="E38" s="626" t="s">
        <v>613</v>
      </c>
      <c r="F38" s="782"/>
      <c r="G38" s="782"/>
      <c r="H38" s="782"/>
      <c r="I38" s="782"/>
      <c r="J38" s="782"/>
      <c r="K38" s="782"/>
      <c r="L38" s="782"/>
      <c r="M38" s="782"/>
      <c r="N38" s="782"/>
      <c r="O38" s="782"/>
      <c r="P38" s="783"/>
    </row>
    <row r="39" spans="1:16" s="738" customFormat="1" ht="51">
      <c r="A39" s="617">
        <v>22</v>
      </c>
      <c r="B39" s="618"/>
      <c r="C39" s="784" t="s">
        <v>1459</v>
      </c>
      <c r="D39" s="625" t="s">
        <v>140</v>
      </c>
      <c r="E39" s="626" t="s">
        <v>609</v>
      </c>
      <c r="F39" s="782"/>
      <c r="G39" s="782"/>
      <c r="H39" s="782"/>
      <c r="I39" s="782"/>
      <c r="J39" s="782"/>
      <c r="K39" s="782"/>
      <c r="L39" s="782"/>
      <c r="M39" s="782"/>
      <c r="N39" s="782"/>
      <c r="O39" s="782"/>
      <c r="P39" s="783"/>
    </row>
    <row r="40" spans="1:16" ht="51">
      <c r="A40" s="617">
        <v>23</v>
      </c>
      <c r="B40" s="618"/>
      <c r="C40" s="784" t="s">
        <v>1459</v>
      </c>
      <c r="D40" s="625" t="s">
        <v>140</v>
      </c>
      <c r="E40" s="626" t="s">
        <v>613</v>
      </c>
      <c r="F40" s="751"/>
      <c r="G40" s="751"/>
      <c r="H40" s="751"/>
      <c r="I40" s="751"/>
      <c r="J40" s="751"/>
      <c r="K40" s="751"/>
      <c r="L40" s="751"/>
      <c r="M40" s="751"/>
      <c r="N40" s="751"/>
      <c r="O40" s="751"/>
      <c r="P40" s="753"/>
    </row>
    <row r="41" spans="1:16" ht="15.4" customHeight="1">
      <c r="A41" s="754"/>
      <c r="B41" s="754"/>
      <c r="C41" s="755" t="s">
        <v>97</v>
      </c>
      <c r="D41" s="756"/>
      <c r="E41" s="756"/>
      <c r="F41" s="756"/>
      <c r="G41" s="756"/>
      <c r="H41" s="756"/>
      <c r="I41" s="756"/>
      <c r="J41" s="756"/>
      <c r="K41" s="756"/>
      <c r="L41" s="757"/>
      <c r="M41" s="757"/>
      <c r="N41" s="757"/>
      <c r="O41" s="757"/>
      <c r="P41" s="757"/>
    </row>
    <row r="42" spans="1:16" s="758" customFormat="1" collapsed="1">
      <c r="I42" s="759"/>
    </row>
    <row r="43" spans="1:16" s="760" customFormat="1" ht="12.75" customHeight="1">
      <c r="B43" s="761" t="s">
        <v>52</v>
      </c>
    </row>
    <row r="44" spans="1:16" s="760" customFormat="1" ht="45" customHeight="1">
      <c r="A44" s="7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762"/>
      <c r="C44" s="762"/>
      <c r="D44" s="762"/>
      <c r="E44" s="762"/>
      <c r="F44" s="762"/>
      <c r="G44" s="762"/>
      <c r="H44" s="762"/>
      <c r="I44" s="762"/>
      <c r="J44" s="762"/>
      <c r="K44" s="762"/>
      <c r="L44" s="762"/>
      <c r="M44" s="762"/>
      <c r="N44" s="762"/>
      <c r="O44" s="762"/>
      <c r="P44" s="762"/>
    </row>
    <row r="45" spans="1:16" s="760" customFormat="1" ht="85.7" customHeight="1">
      <c r="A45" s="762"/>
      <c r="B45" s="762"/>
      <c r="C45" s="762"/>
      <c r="D45" s="762"/>
      <c r="E45" s="762"/>
      <c r="F45" s="762"/>
      <c r="G45" s="762"/>
      <c r="H45" s="762"/>
      <c r="I45" s="762"/>
      <c r="J45" s="762"/>
      <c r="K45" s="762"/>
      <c r="L45" s="762"/>
      <c r="M45" s="762"/>
      <c r="N45" s="762"/>
      <c r="O45" s="762"/>
      <c r="P45" s="762"/>
    </row>
    <row r="46" spans="1:16" s="760" customFormat="1" ht="12.75" customHeight="1">
      <c r="B46" s="763"/>
    </row>
    <row r="47" spans="1:16" s="760" customFormat="1" ht="12.75" customHeight="1">
      <c r="B47" s="763"/>
    </row>
    <row r="48" spans="1:16" s="758" customFormat="1">
      <c r="B48" s="758" t="s">
        <v>8</v>
      </c>
      <c r="L48" s="758" t="str">
        <f>Koptame!B41</f>
        <v>Pārbaudīja:</v>
      </c>
    </row>
    <row r="49" spans="2:14" s="758" customFormat="1" ht="14.25" customHeight="1">
      <c r="C49" s="764">
        <f>Koptame!C36</f>
        <v>0</v>
      </c>
      <c r="L49" s="764"/>
      <c r="M49" s="765">
        <f>Koptame!C42</f>
        <v>0</v>
      </c>
      <c r="N49" s="765"/>
    </row>
    <row r="50" spans="2:14" s="758" customFormat="1">
      <c r="C50" s="766">
        <f>Koptame!C37</f>
        <v>0</v>
      </c>
      <c r="L50" s="766"/>
      <c r="M50" s="767">
        <f>Koptame!C43</f>
        <v>0</v>
      </c>
      <c r="N50" s="767"/>
    </row>
    <row r="51" spans="2:14" s="758" customFormat="1" collapsed="1">
      <c r="B51" s="759"/>
      <c r="F51" s="759"/>
      <c r="G51" s="759"/>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4">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I33">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topLeftCell="A34" zoomScale="110" zoomScaleNormal="100" zoomScaleSheetLayoutView="110" workbookViewId="0">
      <selection sqref="A1:XFD1048576"/>
    </sheetView>
  </sheetViews>
  <sheetFormatPr defaultColWidth="9.140625" defaultRowHeight="14.25"/>
  <cols>
    <col min="1" max="1" width="9" style="707" customWidth="1"/>
    <col min="2" max="2" width="9.28515625" style="707" customWidth="1"/>
    <col min="3" max="3" width="43.85546875" style="788" customWidth="1"/>
    <col min="4" max="4" width="8.140625" style="707" customWidth="1"/>
    <col min="5" max="11" width="9.140625" style="707"/>
    <col min="12" max="12" width="11.7109375" style="707" customWidth="1"/>
    <col min="13" max="13" width="12.28515625" style="707" customWidth="1"/>
    <col min="14" max="14" width="12.7109375" style="707" customWidth="1"/>
    <col min="15" max="15" width="11.7109375" style="707" customWidth="1"/>
    <col min="16" max="16" width="12.85546875" style="707" customWidth="1"/>
    <col min="17" max="16384" width="9.140625" style="707"/>
  </cols>
  <sheetData>
    <row r="1" spans="1:16" s="700" customFormat="1" ht="15">
      <c r="C1" s="785"/>
      <c r="E1" s="701"/>
      <c r="F1" s="701"/>
      <c r="G1" s="702" t="s">
        <v>87</v>
      </c>
      <c r="H1" s="786" t="str">
        <f>kops1!B30</f>
        <v>1,10</v>
      </c>
    </row>
    <row r="2" spans="1:16" s="700" customFormat="1" ht="15">
      <c r="A2" s="704" t="str">
        <f>C13</f>
        <v>Ārējās apdares darbi</v>
      </c>
      <c r="B2" s="704"/>
      <c r="C2" s="704"/>
      <c r="D2" s="704"/>
      <c r="E2" s="704"/>
      <c r="F2" s="704"/>
      <c r="G2" s="704"/>
      <c r="H2" s="704"/>
      <c r="I2" s="704"/>
      <c r="J2" s="704"/>
      <c r="K2" s="704"/>
      <c r="L2" s="704"/>
      <c r="M2" s="704"/>
      <c r="N2" s="704"/>
      <c r="O2" s="704"/>
      <c r="P2" s="704"/>
    </row>
    <row r="3" spans="1:16" ht="15">
      <c r="A3" s="705"/>
      <c r="B3" s="705"/>
      <c r="C3" s="787" t="s">
        <v>11</v>
      </c>
      <c r="D3" s="706" t="str">
        <f>Koptame!C11</f>
        <v>Pirmsskolas izglītības iestāde</v>
      </c>
      <c r="E3" s="706"/>
      <c r="F3" s="706"/>
      <c r="G3" s="706"/>
      <c r="H3" s="706"/>
      <c r="I3" s="706"/>
      <c r="J3" s="706"/>
      <c r="K3" s="706"/>
      <c r="L3" s="706"/>
      <c r="M3" s="706"/>
      <c r="N3" s="706"/>
      <c r="O3" s="706"/>
      <c r="P3" s="706"/>
    </row>
    <row r="4" spans="1:16" ht="15">
      <c r="A4" s="705"/>
      <c r="B4" s="705"/>
      <c r="C4" s="787" t="s">
        <v>12</v>
      </c>
      <c r="D4" s="706" t="str">
        <f>Koptame!C12</f>
        <v>Pirmsskolas izglītības iestādes jaunbūve</v>
      </c>
      <c r="E4" s="706"/>
      <c r="F4" s="706"/>
      <c r="G4" s="706"/>
      <c r="H4" s="706"/>
      <c r="I4" s="706"/>
      <c r="J4" s="706"/>
      <c r="K4" s="706"/>
      <c r="L4" s="706"/>
      <c r="M4" s="706"/>
      <c r="N4" s="706"/>
      <c r="O4" s="706"/>
      <c r="P4" s="706"/>
    </row>
    <row r="5" spans="1:16" ht="15">
      <c r="A5" s="705"/>
      <c r="B5" s="705"/>
      <c r="C5" s="787" t="s">
        <v>13</v>
      </c>
      <c r="D5" s="706" t="str">
        <f>Koptame!C13</f>
        <v>Baložu iela 33, Baloži, Ķekavas novads</v>
      </c>
      <c r="E5" s="706"/>
      <c r="F5" s="706"/>
      <c r="G5" s="706"/>
      <c r="H5" s="706"/>
      <c r="I5" s="706"/>
      <c r="J5" s="706"/>
      <c r="K5" s="706"/>
      <c r="L5" s="706"/>
      <c r="M5" s="706"/>
      <c r="N5" s="706"/>
      <c r="O5" s="706"/>
      <c r="P5" s="706"/>
    </row>
    <row r="6" spans="1:16">
      <c r="A6" s="705"/>
      <c r="B6" s="705"/>
      <c r="C6" s="787" t="str">
        <f>Koptame!B14</f>
        <v>Iepirkuma Id Nr.</v>
      </c>
      <c r="D6" s="708" t="str">
        <f>Koptame!C14</f>
        <v>ĶNP 2023/85</v>
      </c>
      <c r="E6" s="709"/>
      <c r="F6" s="709"/>
      <c r="G6" s="709"/>
      <c r="H6" s="709"/>
      <c r="I6" s="709"/>
      <c r="J6" s="709"/>
      <c r="K6" s="709"/>
      <c r="L6" s="709"/>
      <c r="M6" s="709"/>
      <c r="N6" s="709"/>
      <c r="O6" s="709"/>
      <c r="P6" s="710"/>
    </row>
    <row r="7" spans="1:16">
      <c r="A7" s="711" t="str">
        <f>Koptame!B17</f>
        <v>Tāme sastādīta 2024.gada tirgus cenās</v>
      </c>
      <c r="B7" s="712"/>
      <c r="D7" s="708"/>
      <c r="E7" s="708"/>
      <c r="F7" s="708"/>
      <c r="G7" s="708"/>
      <c r="H7" s="708"/>
      <c r="I7" s="708"/>
      <c r="J7" s="708"/>
      <c r="K7" s="709"/>
      <c r="L7" s="709"/>
      <c r="M7" s="709"/>
      <c r="N7" s="709"/>
      <c r="O7" s="705" t="s">
        <v>86</v>
      </c>
      <c r="P7" s="713">
        <f>P43</f>
        <v>0</v>
      </c>
    </row>
    <row r="8" spans="1:16">
      <c r="A8" s="714"/>
      <c r="B8" s="714"/>
      <c r="D8" s="715"/>
      <c r="E8" s="709"/>
      <c r="F8" s="709"/>
      <c r="G8" s="709"/>
      <c r="H8" s="709"/>
      <c r="I8" s="709"/>
      <c r="J8" s="709"/>
      <c r="K8" s="709"/>
      <c r="N8" s="709"/>
      <c r="O8" s="709"/>
      <c r="P8" s="710"/>
    </row>
    <row r="9" spans="1:16" ht="15.4" customHeight="1">
      <c r="A9" s="716"/>
      <c r="B9" s="716"/>
      <c r="J9" s="717"/>
      <c r="K9" s="717"/>
      <c r="L9" s="718" t="str">
        <f>Koptame!D16</f>
        <v xml:space="preserve">Tāme sastādīta:   </v>
      </c>
      <c r="M9" s="718"/>
      <c r="N9" s="718"/>
      <c r="O9" s="718"/>
      <c r="P9" s="717"/>
    </row>
    <row r="10" spans="1:16" ht="15">
      <c r="A10" s="716"/>
      <c r="B10" s="716"/>
    </row>
    <row r="11" spans="1:16" ht="14.25" customHeight="1">
      <c r="A11" s="719" t="s">
        <v>15</v>
      </c>
      <c r="B11" s="720" t="s">
        <v>21</v>
      </c>
      <c r="C11" s="721" t="s">
        <v>91</v>
      </c>
      <c r="D11" s="722" t="s">
        <v>22</v>
      </c>
      <c r="E11" s="719" t="s">
        <v>23</v>
      </c>
      <c r="F11" s="723" t="s">
        <v>24</v>
      </c>
      <c r="G11" s="723"/>
      <c r="H11" s="723"/>
      <c r="I11" s="723"/>
      <c r="J11" s="723"/>
      <c r="K11" s="723"/>
      <c r="L11" s="723" t="s">
        <v>25</v>
      </c>
      <c r="M11" s="723"/>
      <c r="N11" s="723"/>
      <c r="O11" s="723"/>
      <c r="P11" s="723"/>
    </row>
    <row r="12" spans="1:16" ht="63.95" customHeight="1">
      <c r="A12" s="719"/>
      <c r="B12" s="724"/>
      <c r="C12" s="721"/>
      <c r="D12" s="722"/>
      <c r="E12" s="719"/>
      <c r="F12" s="725" t="s">
        <v>26</v>
      </c>
      <c r="G12" s="725" t="s">
        <v>55</v>
      </c>
      <c r="H12" s="725" t="s">
        <v>56</v>
      </c>
      <c r="I12" s="725" t="s">
        <v>89</v>
      </c>
      <c r="J12" s="725" t="s">
        <v>57</v>
      </c>
      <c r="K12" s="725" t="s">
        <v>58</v>
      </c>
      <c r="L12" s="725" t="s">
        <v>18</v>
      </c>
      <c r="M12" s="725" t="s">
        <v>56</v>
      </c>
      <c r="N12" s="725" t="s">
        <v>89</v>
      </c>
      <c r="O12" s="725" t="s">
        <v>57</v>
      </c>
      <c r="P12" s="725" t="s">
        <v>59</v>
      </c>
    </row>
    <row r="13" spans="1:16" ht="15.75">
      <c r="A13" s="726"/>
      <c r="B13" s="727">
        <v>0</v>
      </c>
      <c r="C13" s="728" t="str">
        <f>kops1!C30</f>
        <v>Ārējās apdares darbi</v>
      </c>
      <c r="D13" s="14"/>
      <c r="E13" s="15"/>
      <c r="F13" s="729">
        <v>0</v>
      </c>
      <c r="G13" s="729">
        <v>0</v>
      </c>
      <c r="H13" s="730"/>
      <c r="I13" s="731"/>
      <c r="J13" s="731"/>
      <c r="K13" s="729">
        <f t="shared" ref="K13" si="0">SUM(H13:J13)</f>
        <v>0</v>
      </c>
      <c r="L13" s="729">
        <f t="shared" ref="L13" si="1">ROUND(F13*E13,2)</f>
        <v>0</v>
      </c>
      <c r="M13" s="729">
        <f t="shared" ref="M13" si="2">ROUND(H13*E13,2)</f>
        <v>0</v>
      </c>
      <c r="N13" s="729">
        <f t="shared" ref="N13" si="3">ROUND(I13*E13,2)</f>
        <v>0</v>
      </c>
      <c r="O13" s="729">
        <f t="shared" ref="O13" si="4">ROUND(J13*E13,2)</f>
        <v>0</v>
      </c>
      <c r="P13" s="732">
        <f t="shared" ref="P13" si="5">SUM(M13:O13)</f>
        <v>0</v>
      </c>
    </row>
    <row r="14" spans="1:16" s="738" customFormat="1">
      <c r="A14" s="768">
        <v>0</v>
      </c>
      <c r="B14" s="789"/>
      <c r="C14" s="790" t="s">
        <v>971</v>
      </c>
      <c r="D14" s="15"/>
      <c r="E14" s="746"/>
      <c r="F14" s="160">
        <v>0</v>
      </c>
      <c r="G14" s="160">
        <v>0</v>
      </c>
      <c r="H14" s="160">
        <f t="shared" ref="H14" si="6">ROUND(F14*G14,2)</f>
        <v>0</v>
      </c>
      <c r="I14" s="160">
        <v>0</v>
      </c>
      <c r="J14" s="160">
        <v>0</v>
      </c>
      <c r="K14" s="729">
        <f>SUM(H14:J14)</f>
        <v>0</v>
      </c>
      <c r="L14" s="729">
        <f>ROUND(F14*E14,2)</f>
        <v>0</v>
      </c>
      <c r="M14" s="729">
        <f>ROUND(H14*E14,2)</f>
        <v>0</v>
      </c>
      <c r="N14" s="729">
        <f>ROUND(I14*E14,2)</f>
        <v>0</v>
      </c>
      <c r="O14" s="729">
        <f>ROUND(J14*E14,2)</f>
        <v>0</v>
      </c>
      <c r="P14" s="732">
        <f>SUM(M14:O14)</f>
        <v>0</v>
      </c>
    </row>
    <row r="15" spans="1:16" s="738" customFormat="1">
      <c r="A15" s="768">
        <v>1</v>
      </c>
      <c r="B15" s="791"/>
      <c r="C15" s="698" t="s">
        <v>972</v>
      </c>
      <c r="D15" s="15" t="s">
        <v>29</v>
      </c>
      <c r="E15" s="746">
        <v>650</v>
      </c>
      <c r="F15" s="160"/>
      <c r="G15" s="160"/>
      <c r="H15" s="160"/>
      <c r="I15" s="160"/>
      <c r="J15" s="160"/>
      <c r="K15" s="729"/>
      <c r="L15" s="729"/>
      <c r="M15" s="729"/>
      <c r="N15" s="729"/>
      <c r="O15" s="729"/>
      <c r="P15" s="732"/>
    </row>
    <row r="16" spans="1:16" s="738" customFormat="1" ht="25.5">
      <c r="A16" s="768">
        <v>2</v>
      </c>
      <c r="B16" s="791"/>
      <c r="C16" s="792" t="s">
        <v>973</v>
      </c>
      <c r="D16" s="15" t="s">
        <v>29</v>
      </c>
      <c r="E16" s="746">
        <v>2000</v>
      </c>
      <c r="F16" s="160"/>
      <c r="G16" s="160"/>
      <c r="H16" s="160"/>
      <c r="I16" s="160"/>
      <c r="J16" s="160"/>
      <c r="K16" s="729"/>
      <c r="L16" s="729"/>
      <c r="M16" s="729"/>
      <c r="N16" s="729"/>
      <c r="O16" s="729"/>
      <c r="P16" s="732"/>
    </row>
    <row r="17" spans="1:16" s="738" customFormat="1">
      <c r="A17" s="793">
        <v>0</v>
      </c>
      <c r="B17" s="794"/>
      <c r="C17" s="697" t="s">
        <v>883</v>
      </c>
      <c r="D17" s="14"/>
      <c r="E17" s="15"/>
      <c r="F17" s="160"/>
      <c r="G17" s="160"/>
      <c r="H17" s="160"/>
      <c r="I17" s="795"/>
      <c r="J17" s="795"/>
      <c r="K17" s="729"/>
      <c r="L17" s="729"/>
      <c r="M17" s="729"/>
      <c r="N17" s="729"/>
      <c r="O17" s="729"/>
      <c r="P17" s="732"/>
    </row>
    <row r="18" spans="1:16" s="738" customFormat="1" ht="35.450000000000003" customHeight="1">
      <c r="A18" s="768">
        <v>3</v>
      </c>
      <c r="B18" s="796"/>
      <c r="C18" s="698" t="s">
        <v>1460</v>
      </c>
      <c r="D18" s="797" t="s">
        <v>29</v>
      </c>
      <c r="E18" s="746">
        <v>224.6</v>
      </c>
      <c r="F18" s="160"/>
      <c r="G18" s="160"/>
      <c r="H18" s="160"/>
      <c r="I18" s="182"/>
      <c r="J18" s="182"/>
      <c r="K18" s="729"/>
      <c r="L18" s="729"/>
      <c r="M18" s="729"/>
      <c r="N18" s="729"/>
      <c r="O18" s="729"/>
      <c r="P18" s="732"/>
    </row>
    <row r="19" spans="1:16" s="738" customFormat="1" ht="51">
      <c r="A19" s="768">
        <v>4</v>
      </c>
      <c r="B19" s="791"/>
      <c r="C19" s="792" t="s">
        <v>1461</v>
      </c>
      <c r="D19" s="15" t="s">
        <v>29</v>
      </c>
      <c r="E19" s="746">
        <v>224.6</v>
      </c>
      <c r="F19" s="160"/>
      <c r="G19" s="160"/>
      <c r="H19" s="160"/>
      <c r="I19" s="160"/>
      <c r="J19" s="160"/>
      <c r="K19" s="729"/>
      <c r="L19" s="729"/>
      <c r="M19" s="729"/>
      <c r="N19" s="729"/>
      <c r="O19" s="729"/>
      <c r="P19" s="732"/>
    </row>
    <row r="20" spans="1:16" s="738" customFormat="1" ht="28.9" customHeight="1">
      <c r="A20" s="768">
        <v>5</v>
      </c>
      <c r="B20" s="791"/>
      <c r="C20" s="792" t="s">
        <v>884</v>
      </c>
      <c r="D20" s="15" t="s">
        <v>29</v>
      </c>
      <c r="E20" s="746">
        <v>224.6</v>
      </c>
      <c r="F20" s="160"/>
      <c r="G20" s="160"/>
      <c r="H20" s="160"/>
      <c r="I20" s="160"/>
      <c r="J20" s="160"/>
      <c r="K20" s="729"/>
      <c r="L20" s="729"/>
      <c r="M20" s="729"/>
      <c r="N20" s="729"/>
      <c r="O20" s="729"/>
      <c r="P20" s="732"/>
    </row>
    <row r="21" spans="1:16" s="738" customFormat="1" ht="38.25">
      <c r="A21" s="768">
        <v>6</v>
      </c>
      <c r="B21" s="791"/>
      <c r="C21" s="792" t="s">
        <v>1380</v>
      </c>
      <c r="D21" s="15" t="s">
        <v>29</v>
      </c>
      <c r="E21" s="746">
        <v>224.6</v>
      </c>
      <c r="F21" s="160"/>
      <c r="G21" s="160"/>
      <c r="H21" s="160"/>
      <c r="I21" s="160"/>
      <c r="J21" s="160"/>
      <c r="K21" s="729"/>
      <c r="L21" s="729"/>
      <c r="M21" s="729"/>
      <c r="N21" s="729"/>
      <c r="O21" s="729"/>
      <c r="P21" s="732"/>
    </row>
    <row r="22" spans="1:16" s="738" customFormat="1">
      <c r="A22" s="793">
        <v>0</v>
      </c>
      <c r="B22" s="794"/>
      <c r="C22" s="697" t="s">
        <v>886</v>
      </c>
      <c r="D22" s="14"/>
      <c r="E22" s="15"/>
      <c r="F22" s="160"/>
      <c r="G22" s="160"/>
      <c r="H22" s="160"/>
      <c r="I22" s="795"/>
      <c r="J22" s="795"/>
      <c r="K22" s="729"/>
      <c r="L22" s="729"/>
      <c r="M22" s="729"/>
      <c r="N22" s="729"/>
      <c r="O22" s="729"/>
      <c r="P22" s="732"/>
    </row>
    <row r="23" spans="1:16" s="738" customFormat="1">
      <c r="A23" s="768">
        <v>7</v>
      </c>
      <c r="B23" s="791"/>
      <c r="C23" s="792" t="s">
        <v>1381</v>
      </c>
      <c r="D23" s="15" t="s">
        <v>29</v>
      </c>
      <c r="E23" s="798">
        <v>535.4</v>
      </c>
      <c r="F23" s="160"/>
      <c r="G23" s="160"/>
      <c r="H23" s="160"/>
      <c r="I23" s="160"/>
      <c r="J23" s="160"/>
      <c r="K23" s="729"/>
      <c r="L23" s="729"/>
      <c r="M23" s="729"/>
      <c r="N23" s="729"/>
      <c r="O23" s="729"/>
      <c r="P23" s="732"/>
    </row>
    <row r="24" spans="1:16" s="738" customFormat="1" ht="38.25">
      <c r="A24" s="768">
        <v>8</v>
      </c>
      <c r="B24" s="779"/>
      <c r="C24" s="698" t="s">
        <v>1462</v>
      </c>
      <c r="D24" s="15" t="s">
        <v>29</v>
      </c>
      <c r="E24" s="798">
        <v>535.4</v>
      </c>
      <c r="F24" s="160"/>
      <c r="G24" s="160"/>
      <c r="H24" s="160"/>
      <c r="I24" s="160"/>
      <c r="J24" s="160"/>
      <c r="K24" s="729"/>
      <c r="L24" s="729"/>
      <c r="M24" s="729"/>
      <c r="N24" s="729"/>
      <c r="O24" s="729"/>
      <c r="P24" s="732"/>
    </row>
    <row r="25" spans="1:16" s="738" customFormat="1" ht="38.25">
      <c r="A25" s="768">
        <v>9</v>
      </c>
      <c r="B25" s="779"/>
      <c r="C25" s="698" t="s">
        <v>1463</v>
      </c>
      <c r="D25" s="15" t="s">
        <v>29</v>
      </c>
      <c r="E25" s="798">
        <v>535.4</v>
      </c>
      <c r="F25" s="160"/>
      <c r="G25" s="160"/>
      <c r="H25" s="160"/>
      <c r="I25" s="160"/>
      <c r="J25" s="160"/>
      <c r="K25" s="729"/>
      <c r="L25" s="729"/>
      <c r="M25" s="729"/>
      <c r="N25" s="729"/>
      <c r="O25" s="729"/>
      <c r="P25" s="732"/>
    </row>
    <row r="26" spans="1:16" s="738" customFormat="1">
      <c r="A26" s="768">
        <v>10</v>
      </c>
      <c r="B26" s="779"/>
      <c r="C26" s="698" t="s">
        <v>1382</v>
      </c>
      <c r="D26" s="15" t="s">
        <v>29</v>
      </c>
      <c r="E26" s="798">
        <v>535.4</v>
      </c>
      <c r="F26" s="160"/>
      <c r="G26" s="160"/>
      <c r="H26" s="160"/>
      <c r="I26" s="160"/>
      <c r="J26" s="160"/>
      <c r="K26" s="729"/>
      <c r="L26" s="729"/>
      <c r="M26" s="729"/>
      <c r="N26" s="729"/>
      <c r="O26" s="729"/>
      <c r="P26" s="732"/>
    </row>
    <row r="27" spans="1:16" s="738" customFormat="1">
      <c r="A27" s="768">
        <v>11</v>
      </c>
      <c r="B27" s="779"/>
      <c r="C27" s="698" t="s">
        <v>1383</v>
      </c>
      <c r="D27" s="15" t="s">
        <v>29</v>
      </c>
      <c r="E27" s="798">
        <v>535.4</v>
      </c>
      <c r="F27" s="160"/>
      <c r="G27" s="160"/>
      <c r="H27" s="160"/>
      <c r="I27" s="160"/>
      <c r="J27" s="160"/>
      <c r="K27" s="729"/>
      <c r="L27" s="729"/>
      <c r="M27" s="729"/>
      <c r="N27" s="729"/>
      <c r="O27" s="729"/>
      <c r="P27" s="732"/>
    </row>
    <row r="28" spans="1:16" s="738" customFormat="1" ht="38.25">
      <c r="A28" s="768">
        <v>12</v>
      </c>
      <c r="B28" s="789"/>
      <c r="C28" s="698" t="s">
        <v>1464</v>
      </c>
      <c r="D28" s="15" t="s">
        <v>29</v>
      </c>
      <c r="E28" s="798">
        <v>534.29999999999995</v>
      </c>
      <c r="F28" s="160"/>
      <c r="G28" s="160"/>
      <c r="H28" s="160"/>
      <c r="I28" s="746"/>
      <c r="J28" s="776"/>
      <c r="K28" s="729"/>
      <c r="L28" s="729"/>
      <c r="M28" s="729"/>
      <c r="N28" s="729"/>
      <c r="O28" s="729"/>
      <c r="P28" s="732"/>
    </row>
    <row r="29" spans="1:16" s="738" customFormat="1">
      <c r="A29" s="793">
        <v>0</v>
      </c>
      <c r="B29" s="794"/>
      <c r="C29" s="697" t="s">
        <v>889</v>
      </c>
      <c r="D29" s="14"/>
      <c r="E29" s="15"/>
      <c r="F29" s="160"/>
      <c r="G29" s="160"/>
      <c r="H29" s="160"/>
      <c r="I29" s="795"/>
      <c r="J29" s="795"/>
      <c r="K29" s="729"/>
      <c r="L29" s="729"/>
      <c r="M29" s="729"/>
      <c r="N29" s="729"/>
      <c r="O29" s="729"/>
      <c r="P29" s="732"/>
    </row>
    <row r="30" spans="1:16" s="738" customFormat="1">
      <c r="A30" s="768">
        <v>13</v>
      </c>
      <c r="B30" s="791"/>
      <c r="C30" s="792" t="s">
        <v>1381</v>
      </c>
      <c r="D30" s="15" t="s">
        <v>29</v>
      </c>
      <c r="E30" s="798">
        <v>247.1</v>
      </c>
      <c r="F30" s="160"/>
      <c r="G30" s="160"/>
      <c r="H30" s="160"/>
      <c r="I30" s="160"/>
      <c r="J30" s="160"/>
      <c r="K30" s="729"/>
      <c r="L30" s="729"/>
      <c r="M30" s="729"/>
      <c r="N30" s="729"/>
      <c r="O30" s="729"/>
      <c r="P30" s="732"/>
    </row>
    <row r="31" spans="1:16" s="738" customFormat="1" ht="38.25">
      <c r="A31" s="768">
        <v>14</v>
      </c>
      <c r="B31" s="779"/>
      <c r="C31" s="698" t="s">
        <v>1462</v>
      </c>
      <c r="D31" s="15" t="s">
        <v>29</v>
      </c>
      <c r="E31" s="798">
        <v>247.1</v>
      </c>
      <c r="F31" s="160"/>
      <c r="G31" s="160"/>
      <c r="H31" s="160"/>
      <c r="I31" s="160"/>
      <c r="J31" s="160"/>
      <c r="K31" s="729"/>
      <c r="L31" s="729"/>
      <c r="M31" s="729"/>
      <c r="N31" s="729"/>
      <c r="O31" s="729"/>
      <c r="P31" s="732"/>
    </row>
    <row r="32" spans="1:16" s="738" customFormat="1" ht="38.25">
      <c r="A32" s="768">
        <v>15</v>
      </c>
      <c r="B32" s="779"/>
      <c r="C32" s="698" t="s">
        <v>1465</v>
      </c>
      <c r="D32" s="15" t="s">
        <v>29</v>
      </c>
      <c r="E32" s="798">
        <v>247.1</v>
      </c>
      <c r="F32" s="160"/>
      <c r="G32" s="160"/>
      <c r="H32" s="160"/>
      <c r="I32" s="160"/>
      <c r="J32" s="160"/>
      <c r="K32" s="729"/>
      <c r="L32" s="729"/>
      <c r="M32" s="729"/>
      <c r="N32" s="729"/>
      <c r="O32" s="729"/>
      <c r="P32" s="732"/>
    </row>
    <row r="33" spans="1:16" s="738" customFormat="1">
      <c r="A33" s="768">
        <v>16</v>
      </c>
      <c r="B33" s="779"/>
      <c r="C33" s="698" t="s">
        <v>872</v>
      </c>
      <c r="D33" s="15" t="s">
        <v>29</v>
      </c>
      <c r="E33" s="798">
        <v>247.1</v>
      </c>
      <c r="F33" s="160"/>
      <c r="G33" s="160"/>
      <c r="H33" s="160"/>
      <c r="I33" s="160"/>
      <c r="J33" s="160"/>
      <c r="K33" s="729"/>
      <c r="L33" s="729"/>
      <c r="M33" s="729"/>
      <c r="N33" s="729"/>
      <c r="O33" s="729"/>
      <c r="P33" s="732"/>
    </row>
    <row r="34" spans="1:16" s="738" customFormat="1" ht="51">
      <c r="A34" s="768">
        <v>17</v>
      </c>
      <c r="B34" s="779"/>
      <c r="C34" s="695" t="s">
        <v>1466</v>
      </c>
      <c r="D34" s="625" t="s">
        <v>29</v>
      </c>
      <c r="E34" s="798">
        <v>247.1</v>
      </c>
      <c r="F34" s="160"/>
      <c r="G34" s="160"/>
      <c r="H34" s="160"/>
      <c r="I34" s="160"/>
      <c r="J34" s="160"/>
      <c r="K34" s="729"/>
      <c r="L34" s="729"/>
      <c r="M34" s="729"/>
      <c r="N34" s="729"/>
      <c r="O34" s="729"/>
      <c r="P34" s="732"/>
    </row>
    <row r="35" spans="1:16" s="738" customFormat="1">
      <c r="A35" s="768">
        <v>18</v>
      </c>
      <c r="B35" s="779"/>
      <c r="C35" s="695" t="s">
        <v>890</v>
      </c>
      <c r="D35" s="625" t="s">
        <v>29</v>
      </c>
      <c r="E35" s="798">
        <v>247.1</v>
      </c>
      <c r="F35" s="160"/>
      <c r="G35" s="160"/>
      <c r="H35" s="160"/>
      <c r="I35" s="160"/>
      <c r="J35" s="160"/>
      <c r="K35" s="729"/>
      <c r="L35" s="729"/>
      <c r="M35" s="729"/>
      <c r="N35" s="729"/>
      <c r="O35" s="729"/>
      <c r="P35" s="732"/>
    </row>
    <row r="36" spans="1:16" s="738" customFormat="1">
      <c r="A36" s="793">
        <v>0</v>
      </c>
      <c r="B36" s="794"/>
      <c r="C36" s="697" t="s">
        <v>891</v>
      </c>
      <c r="D36" s="14"/>
      <c r="E36" s="15"/>
      <c r="F36" s="160"/>
      <c r="G36" s="160"/>
      <c r="H36" s="160"/>
      <c r="I36" s="795"/>
      <c r="J36" s="795"/>
      <c r="K36" s="729"/>
      <c r="L36" s="729"/>
      <c r="M36" s="729"/>
      <c r="N36" s="729"/>
      <c r="O36" s="729"/>
      <c r="P36" s="732"/>
    </row>
    <row r="37" spans="1:16" s="738" customFormat="1" ht="51">
      <c r="A37" s="768">
        <v>19</v>
      </c>
      <c r="B37" s="796"/>
      <c r="C37" s="698" t="s">
        <v>1467</v>
      </c>
      <c r="D37" s="797" t="s">
        <v>29</v>
      </c>
      <c r="E37" s="798">
        <v>14.8</v>
      </c>
      <c r="F37" s="160"/>
      <c r="G37" s="160"/>
      <c r="H37" s="160"/>
      <c r="I37" s="182"/>
      <c r="J37" s="182"/>
      <c r="K37" s="729"/>
      <c r="L37" s="729"/>
      <c r="M37" s="729"/>
      <c r="N37" s="729"/>
      <c r="O37" s="729"/>
      <c r="P37" s="732"/>
    </row>
    <row r="38" spans="1:16" s="738" customFormat="1" ht="38.25">
      <c r="A38" s="768">
        <v>20</v>
      </c>
      <c r="B38" s="791"/>
      <c r="C38" s="792" t="s">
        <v>1384</v>
      </c>
      <c r="D38" s="15" t="s">
        <v>29</v>
      </c>
      <c r="E38" s="798">
        <v>14.8</v>
      </c>
      <c r="F38" s="160"/>
      <c r="G38" s="160"/>
      <c r="H38" s="160"/>
      <c r="I38" s="160"/>
      <c r="J38" s="160"/>
      <c r="K38" s="729"/>
      <c r="L38" s="729"/>
      <c r="M38" s="729"/>
      <c r="N38" s="729"/>
      <c r="O38" s="729"/>
      <c r="P38" s="732"/>
    </row>
    <row r="39" spans="1:16" s="738" customFormat="1">
      <c r="A39" s="793">
        <v>0</v>
      </c>
      <c r="B39" s="794"/>
      <c r="C39" s="697" t="s">
        <v>892</v>
      </c>
      <c r="D39" s="14"/>
      <c r="E39" s="15"/>
      <c r="F39" s="160"/>
      <c r="G39" s="160"/>
      <c r="H39" s="160"/>
      <c r="I39" s="795"/>
      <c r="J39" s="795"/>
      <c r="K39" s="729"/>
      <c r="L39" s="729"/>
      <c r="M39" s="729"/>
      <c r="N39" s="729"/>
      <c r="O39" s="729"/>
      <c r="P39" s="732"/>
    </row>
    <row r="40" spans="1:16" s="738" customFormat="1" ht="51">
      <c r="A40" s="768">
        <v>21</v>
      </c>
      <c r="B40" s="796"/>
      <c r="C40" s="698" t="s">
        <v>1468</v>
      </c>
      <c r="D40" s="797" t="s">
        <v>29</v>
      </c>
      <c r="E40" s="798">
        <v>313.3</v>
      </c>
      <c r="F40" s="160"/>
      <c r="G40" s="160"/>
      <c r="H40" s="160"/>
      <c r="I40" s="182"/>
      <c r="J40" s="182"/>
      <c r="K40" s="729"/>
      <c r="L40" s="729"/>
      <c r="M40" s="729"/>
      <c r="N40" s="729"/>
      <c r="O40" s="729"/>
      <c r="P40" s="732"/>
    </row>
    <row r="41" spans="1:16" s="738" customFormat="1" ht="38.25">
      <c r="A41" s="768">
        <v>22</v>
      </c>
      <c r="B41" s="791"/>
      <c r="C41" s="792" t="s">
        <v>1384</v>
      </c>
      <c r="D41" s="15" t="s">
        <v>29</v>
      </c>
      <c r="E41" s="798">
        <v>313.3</v>
      </c>
      <c r="F41" s="160"/>
      <c r="G41" s="160"/>
      <c r="H41" s="160"/>
      <c r="I41" s="160"/>
      <c r="J41" s="160"/>
      <c r="K41" s="729"/>
      <c r="L41" s="729"/>
      <c r="M41" s="729"/>
      <c r="N41" s="729"/>
      <c r="O41" s="729"/>
      <c r="P41" s="732"/>
    </row>
    <row r="42" spans="1:16">
      <c r="A42" s="747"/>
      <c r="B42" s="799"/>
      <c r="C42" s="749"/>
      <c r="D42" s="750"/>
      <c r="E42" s="751"/>
      <c r="F42" s="751">
        <v>0</v>
      </c>
      <c r="G42" s="751">
        <v>0</v>
      </c>
      <c r="H42" s="752"/>
      <c r="I42" s="751"/>
      <c r="J42" s="751"/>
      <c r="K42" s="751"/>
      <c r="L42" s="751"/>
      <c r="M42" s="751"/>
      <c r="N42" s="751"/>
      <c r="O42" s="751"/>
      <c r="P42" s="753"/>
    </row>
    <row r="43" spans="1:16" ht="15.4" customHeight="1">
      <c r="A43" s="754"/>
      <c r="B43" s="754"/>
      <c r="C43" s="755" t="s">
        <v>97</v>
      </c>
      <c r="D43" s="756"/>
      <c r="E43" s="756"/>
      <c r="F43" s="756"/>
      <c r="G43" s="756"/>
      <c r="H43" s="756"/>
      <c r="I43" s="756"/>
      <c r="J43" s="756"/>
      <c r="K43" s="756"/>
      <c r="L43" s="757"/>
      <c r="M43" s="757"/>
      <c r="N43" s="757"/>
      <c r="O43" s="757"/>
      <c r="P43" s="757"/>
    </row>
    <row r="44" spans="1:16" s="758" customFormat="1" collapsed="1">
      <c r="I44" s="759"/>
    </row>
    <row r="45" spans="1:16" s="760" customFormat="1" ht="12.75" customHeight="1">
      <c r="B45" s="761" t="s">
        <v>52</v>
      </c>
    </row>
    <row r="46" spans="1:16" s="760" customFormat="1" ht="45" customHeight="1">
      <c r="A46" s="7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62"/>
      <c r="C46" s="762"/>
      <c r="D46" s="762"/>
      <c r="E46" s="762"/>
      <c r="F46" s="762"/>
      <c r="G46" s="762"/>
      <c r="H46" s="762"/>
      <c r="I46" s="762"/>
      <c r="J46" s="762"/>
      <c r="K46" s="762"/>
      <c r="L46" s="762"/>
      <c r="M46" s="762"/>
      <c r="N46" s="762"/>
      <c r="O46" s="762"/>
      <c r="P46" s="762"/>
    </row>
    <row r="47" spans="1:16" s="760" customFormat="1" ht="79.5" customHeight="1">
      <c r="A47" s="762"/>
      <c r="B47" s="762"/>
      <c r="C47" s="762"/>
      <c r="D47" s="762"/>
      <c r="E47" s="762"/>
      <c r="F47" s="762"/>
      <c r="G47" s="762"/>
      <c r="H47" s="762"/>
      <c r="I47" s="762"/>
      <c r="J47" s="762"/>
      <c r="K47" s="762"/>
      <c r="L47" s="762"/>
      <c r="M47" s="762"/>
      <c r="N47" s="762"/>
      <c r="O47" s="762"/>
      <c r="P47" s="762"/>
    </row>
    <row r="48" spans="1:16" s="760" customFormat="1" ht="12.75" customHeight="1">
      <c r="B48" s="763"/>
    </row>
    <row r="49" spans="2:14" s="760" customFormat="1" ht="12.75" customHeight="1">
      <c r="B49" s="763"/>
    </row>
    <row r="50" spans="2:14" s="758" customFormat="1">
      <c r="B50" s="758" t="s">
        <v>8</v>
      </c>
      <c r="L50" s="758" t="str">
        <f>Koptame!B41</f>
        <v>Pārbaudīja:</v>
      </c>
    </row>
    <row r="51" spans="2:14" s="758" customFormat="1" ht="14.25" customHeight="1">
      <c r="C51" s="764">
        <f>Koptame!C36</f>
        <v>0</v>
      </c>
      <c r="L51" s="764"/>
      <c r="M51" s="765">
        <f>Koptame!C42</f>
        <v>0</v>
      </c>
      <c r="N51" s="765"/>
    </row>
    <row r="52" spans="2:14" s="758" customFormat="1">
      <c r="C52" s="766">
        <f>Koptame!C37</f>
        <v>0</v>
      </c>
      <c r="L52" s="766"/>
      <c r="M52" s="767">
        <f>Koptame!C43</f>
        <v>0</v>
      </c>
      <c r="N52" s="767"/>
    </row>
    <row r="53" spans="2:14" s="758" customFormat="1" collapsed="1">
      <c r="B53" s="759"/>
      <c r="F53" s="759"/>
      <c r="G53" s="759"/>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1">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7">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I27">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8">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8">
    <cfRule type="expression" dxfId="360" priority="182" stopIfTrue="1">
      <formula>I28=#REF!=FALSE</formula>
    </cfRule>
  </conditionalFormatting>
  <conditionalFormatting sqref="I30">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I30=#REF!=FALSE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I30=#REF!=FALSE</formula>
    </cfRule>
  </conditionalFormatting>
  <conditionalFormatting sqref="I30:I31">
    <cfRule type="expression" dxfId="349" priority="149">
      <formula>#REF!=1</formula>
    </cfRule>
  </conditionalFormatting>
  <conditionalFormatting sqref="I30:I32">
    <cfRule type="expression" dxfId="348" priority="138">
      <formula>#REF!=2</formula>
    </cfRule>
  </conditionalFormatting>
  <conditionalFormatting sqref="I31">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I31=#REF!=FALSE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I31=#REF!=FALSE</formula>
    </cfRule>
  </conditionalFormatting>
  <conditionalFormatting sqref="I31:I32">
    <cfRule type="expression" dxfId="338" priority="136">
      <formula>#REF!&gt;0</formula>
    </cfRule>
    <cfRule type="expression" dxfId="337" priority="137">
      <formula>#REF!=3</formula>
    </cfRule>
    <cfRule type="expression" dxfId="336" priority="139">
      <formula>#REF!=1</formula>
    </cfRule>
  </conditionalFormatting>
  <conditionalFormatting sqref="I31:I34">
    <cfRule type="expression" dxfId="335" priority="115" stopIfTrue="1">
      <formula>I31=#REF!=FALSE</formula>
    </cfRule>
  </conditionalFormatting>
  <conditionalFormatting sqref="I32">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I32=#REF!=FALSE</formula>
    </cfRule>
    <cfRule type="expression" dxfId="329" priority="140" stopIfTrue="1">
      <formula>I32=#REF!=FALSE</formula>
    </cfRule>
  </conditionalFormatting>
  <conditionalFormatting sqref="I32:I33">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3">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I33=#REF!=FALSE</formula>
    </cfRule>
    <cfRule type="expression" dxfId="315" priority="130" stopIfTrue="1">
      <formula>I33=#REF!=FALSE</formula>
    </cfRule>
  </conditionalFormatting>
  <conditionalFormatting sqref="I34">
    <cfRule type="expression" dxfId="314" priority="110" stopIfTrue="1">
      <formula>I34=#REF!=FALSE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4:I35">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5">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I35=#REF!=FALSE</formula>
    </cfRule>
    <cfRule type="expression" dxfId="300" priority="105" stopIfTrue="1">
      <formula>I35=#REF!=FALSE</formula>
    </cfRule>
  </conditionalFormatting>
  <conditionalFormatting sqref="I37">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I37=#REF!=FALSE</formula>
    </cfRule>
  </conditionalFormatting>
  <conditionalFormatting sqref="I37:I38">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I37=#REF!=FALSE</formula>
    </cfRule>
  </conditionalFormatting>
  <conditionalFormatting sqref="I38">
    <cfRule type="expression" dxfId="287" priority="61">
      <formula>#REF!=2</formula>
    </cfRule>
    <cfRule type="expression" dxfId="286" priority="62">
      <formula>#REF!=1</formula>
    </cfRule>
    <cfRule type="expression" dxfId="285" priority="63" stopIfTrue="1">
      <formula>I38=#REF!=FALSE</formula>
    </cfRule>
    <cfRule type="expression" dxfId="284" priority="64">
      <formula>#REF!&gt;0</formula>
    </cfRule>
    <cfRule type="expression" dxfId="283" priority="65">
      <formula>#REF!=3</formula>
    </cfRule>
  </conditionalFormatting>
  <conditionalFormatting sqref="I40">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I40=#REF!=FALSE</formula>
    </cfRule>
  </conditionalFormatting>
  <conditionalFormatting sqref="I40:I41">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I40=#REF!=FALSE</formula>
    </cfRule>
  </conditionalFormatting>
  <conditionalFormatting sqref="I41">
    <cfRule type="expression" dxfId="270" priority="22">
      <formula>#REF!=2</formula>
    </cfRule>
    <cfRule type="expression" dxfId="269" priority="23">
      <formula>#REF!=1</formula>
    </cfRule>
    <cfRule type="expression" dxfId="268" priority="24" stopIfTrue="1">
      <formula>I41=#REF!=FALSE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P43"/>
  <sheetViews>
    <sheetView showZeros="0" view="pageBreakPreview" topLeftCell="A27" zoomScale="130" zoomScaleNormal="100" zoomScaleSheetLayoutView="130" workbookViewId="0">
      <selection activeCell="C24" sqref="C24"/>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C1" s="47"/>
      <c r="E1" s="21"/>
      <c r="F1" s="21"/>
      <c r="G1" s="155" t="s">
        <v>87</v>
      </c>
      <c r="H1" s="103" t="str">
        <f>kops1!B31</f>
        <v>1,11</v>
      </c>
    </row>
    <row r="2" spans="1:16" s="24" customFormat="1" ht="15">
      <c r="A2" s="671" t="str">
        <f>C13</f>
        <v>Dažādi darbi</v>
      </c>
      <c r="B2" s="671"/>
      <c r="C2" s="671"/>
      <c r="D2" s="671"/>
      <c r="E2" s="671"/>
      <c r="F2" s="671"/>
      <c r="G2" s="671"/>
      <c r="H2" s="671"/>
      <c r="I2" s="671"/>
      <c r="J2" s="671"/>
      <c r="K2" s="671"/>
      <c r="L2" s="671"/>
      <c r="M2" s="671"/>
      <c r="N2" s="671"/>
      <c r="O2" s="671"/>
      <c r="P2" s="671"/>
    </row>
    <row r="3" spans="1:16" ht="15">
      <c r="A3" s="20"/>
      <c r="B3" s="20"/>
      <c r="C3" s="48" t="s">
        <v>11</v>
      </c>
      <c r="D3" s="673" t="str">
        <f>Koptame!C11</f>
        <v>Pirmsskolas izglītības iestāde</v>
      </c>
      <c r="E3" s="673"/>
      <c r="F3" s="673"/>
      <c r="G3" s="673"/>
      <c r="H3" s="673"/>
      <c r="I3" s="673"/>
      <c r="J3" s="673"/>
      <c r="K3" s="673"/>
      <c r="L3" s="673"/>
      <c r="M3" s="673"/>
      <c r="N3" s="673"/>
      <c r="O3" s="673"/>
      <c r="P3" s="673"/>
    </row>
    <row r="4" spans="1:16" ht="15">
      <c r="A4" s="20"/>
      <c r="B4" s="20"/>
      <c r="C4" s="48" t="s">
        <v>12</v>
      </c>
      <c r="D4" s="673" t="str">
        <f>Koptame!C12</f>
        <v>Pirmsskolas izglītības iestādes jaunbūve</v>
      </c>
      <c r="E4" s="673"/>
      <c r="F4" s="673"/>
      <c r="G4" s="673"/>
      <c r="H4" s="673"/>
      <c r="I4" s="673"/>
      <c r="J4" s="673"/>
      <c r="K4" s="673"/>
      <c r="L4" s="673"/>
      <c r="M4" s="673"/>
      <c r="N4" s="673"/>
      <c r="O4" s="673"/>
      <c r="P4" s="673"/>
    </row>
    <row r="5" spans="1:16" ht="15">
      <c r="A5" s="20"/>
      <c r="B5" s="20"/>
      <c r="C5" s="48" t="s">
        <v>13</v>
      </c>
      <c r="D5" s="673" t="str">
        <f>Koptame!C13</f>
        <v>Baložu iela 33, Baloži, Ķekavas novads</v>
      </c>
      <c r="E5" s="673"/>
      <c r="F5" s="673"/>
      <c r="G5" s="673"/>
      <c r="H5" s="673"/>
      <c r="I5" s="673"/>
      <c r="J5" s="673"/>
      <c r="K5" s="673"/>
      <c r="L5" s="673"/>
      <c r="M5" s="673"/>
      <c r="N5" s="673"/>
      <c r="O5" s="673"/>
      <c r="P5" s="673"/>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3.95" customHeight="1">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833</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5">
      <c r="A15" s="234">
        <v>1</v>
      </c>
      <c r="B15" s="302"/>
      <c r="C15" s="226" t="s">
        <v>834</v>
      </c>
      <c r="D15" s="303" t="s">
        <v>146</v>
      </c>
      <c r="E15" s="441">
        <f>4.7+40.52</f>
        <v>45.220000000000006</v>
      </c>
      <c r="F15" s="161"/>
      <c r="G15" s="161"/>
      <c r="H15" s="214"/>
      <c r="I15" s="215"/>
      <c r="J15" s="216"/>
      <c r="K15" s="96"/>
      <c r="L15" s="50"/>
      <c r="M15" s="96"/>
      <c r="N15" s="96"/>
      <c r="O15" s="96"/>
      <c r="P15" s="97"/>
    </row>
    <row r="16" spans="1:16" s="56" customFormat="1" ht="25.5">
      <c r="A16" s="234">
        <v>2</v>
      </c>
      <c r="B16" s="302"/>
      <c r="C16" s="226" t="s">
        <v>835</v>
      </c>
      <c r="D16" s="303" t="s">
        <v>146</v>
      </c>
      <c r="E16" s="441">
        <v>50.04</v>
      </c>
      <c r="F16" s="161"/>
      <c r="G16" s="161"/>
      <c r="H16" s="214"/>
      <c r="I16" s="215"/>
      <c r="J16" s="216"/>
      <c r="K16" s="96"/>
      <c r="L16" s="50"/>
      <c r="M16" s="96"/>
      <c r="N16" s="96"/>
      <c r="O16" s="96"/>
      <c r="P16" s="97"/>
    </row>
    <row r="17" spans="1:16" s="56" customFormat="1" ht="25.5">
      <c r="A17" s="234">
        <v>3</v>
      </c>
      <c r="B17" s="302"/>
      <c r="C17" s="226" t="s">
        <v>836</v>
      </c>
      <c r="D17" s="303" t="s">
        <v>146</v>
      </c>
      <c r="E17" s="441">
        <v>12.36</v>
      </c>
      <c r="F17" s="161"/>
      <c r="G17" s="161"/>
      <c r="H17" s="214"/>
      <c r="I17" s="215"/>
      <c r="J17" s="216"/>
      <c r="K17" s="96"/>
      <c r="L17" s="50"/>
      <c r="M17" s="96"/>
      <c r="N17" s="96"/>
      <c r="O17" s="96"/>
      <c r="P17" s="97"/>
    </row>
    <row r="18" spans="1:16" s="56" customFormat="1" ht="25.5">
      <c r="A18" s="261">
        <v>4</v>
      </c>
      <c r="B18" s="238"/>
      <c r="C18" s="226" t="s">
        <v>837</v>
      </c>
      <c r="D18" s="303" t="s">
        <v>146</v>
      </c>
      <c r="E18" s="441">
        <v>9.36</v>
      </c>
      <c r="F18" s="161"/>
      <c r="G18" s="161"/>
      <c r="H18" s="214"/>
      <c r="I18" s="215"/>
      <c r="J18" s="216"/>
      <c r="K18" s="96"/>
      <c r="L18" s="50"/>
      <c r="M18" s="96"/>
      <c r="N18" s="96"/>
      <c r="O18" s="96"/>
      <c r="P18" s="97"/>
    </row>
    <row r="19" spans="1:16" s="56" customFormat="1" ht="25.5">
      <c r="A19" s="261">
        <v>5</v>
      </c>
      <c r="B19" s="238"/>
      <c r="C19" s="226" t="s">
        <v>838</v>
      </c>
      <c r="D19" s="303" t="s">
        <v>146</v>
      </c>
      <c r="E19" s="441">
        <v>7.15</v>
      </c>
      <c r="F19" s="161"/>
      <c r="G19" s="161"/>
      <c r="H19" s="214"/>
      <c r="I19" s="215"/>
      <c r="J19" s="216"/>
      <c r="K19" s="96"/>
      <c r="L19" s="50"/>
      <c r="M19" s="96"/>
      <c r="N19" s="96"/>
      <c r="O19" s="96"/>
      <c r="P19" s="97"/>
    </row>
    <row r="20" spans="1:16" s="56" customFormat="1" ht="25.5">
      <c r="A20" s="261">
        <v>6</v>
      </c>
      <c r="B20" s="238"/>
      <c r="C20" s="226" t="s">
        <v>839</v>
      </c>
      <c r="D20" s="303" t="s">
        <v>146</v>
      </c>
      <c r="E20" s="441">
        <v>8.32</v>
      </c>
      <c r="F20" s="161"/>
      <c r="G20" s="161"/>
      <c r="H20" s="214"/>
      <c r="I20" s="215"/>
      <c r="J20" s="216"/>
      <c r="K20" s="96"/>
      <c r="L20" s="50"/>
      <c r="M20" s="96"/>
      <c r="N20" s="96"/>
      <c r="O20" s="96"/>
      <c r="P20" s="97"/>
    </row>
    <row r="21" spans="1:16" s="56" customFormat="1" ht="25.5">
      <c r="A21" s="261">
        <v>7</v>
      </c>
      <c r="B21" s="238"/>
      <c r="C21" s="226" t="s">
        <v>840</v>
      </c>
      <c r="D21" s="303" t="s">
        <v>146</v>
      </c>
      <c r="E21" s="441">
        <v>14.18</v>
      </c>
      <c r="F21" s="161"/>
      <c r="G21" s="161"/>
      <c r="H21" s="214"/>
      <c r="I21" s="215"/>
      <c r="J21" s="216"/>
      <c r="K21" s="96"/>
      <c r="L21" s="50"/>
      <c r="M21" s="96"/>
      <c r="N21" s="96"/>
      <c r="O21" s="96"/>
      <c r="P21" s="97"/>
    </row>
    <row r="22" spans="1:16" s="56" customFormat="1">
      <c r="A22" s="261">
        <v>0</v>
      </c>
      <c r="B22" s="238"/>
      <c r="C22" s="282" t="s">
        <v>841</v>
      </c>
      <c r="D22" s="300"/>
      <c r="E22" s="301"/>
      <c r="F22" s="161"/>
      <c r="G22" s="161"/>
      <c r="H22" s="214"/>
      <c r="I22" s="214"/>
      <c r="J22" s="214"/>
      <c r="K22" s="96"/>
      <c r="L22" s="50"/>
      <c r="M22" s="96"/>
      <c r="N22" s="96"/>
      <c r="O22" s="96"/>
      <c r="P22" s="97"/>
    </row>
    <row r="23" spans="1:16" s="56" customFormat="1" ht="51">
      <c r="A23" s="437">
        <v>8</v>
      </c>
      <c r="B23" s="444"/>
      <c r="C23" s="445" t="s">
        <v>1469</v>
      </c>
      <c r="D23" s="446" t="s">
        <v>140</v>
      </c>
      <c r="E23" s="215">
        <v>2</v>
      </c>
      <c r="F23" s="161"/>
      <c r="G23" s="161"/>
      <c r="H23" s="214"/>
      <c r="I23" s="214"/>
      <c r="J23" s="214"/>
      <c r="K23" s="96"/>
      <c r="L23" s="50"/>
      <c r="M23" s="96"/>
      <c r="N23" s="96"/>
      <c r="O23" s="96"/>
      <c r="P23" s="97"/>
    </row>
    <row r="24" spans="1:16" s="56" customFormat="1" ht="51">
      <c r="A24" s="437">
        <v>9</v>
      </c>
      <c r="B24" s="444"/>
      <c r="C24" s="445" t="s">
        <v>1470</v>
      </c>
      <c r="D24" s="446" t="s">
        <v>140</v>
      </c>
      <c r="E24" s="215">
        <v>2</v>
      </c>
      <c r="F24" s="161"/>
      <c r="G24" s="161"/>
      <c r="H24" s="214"/>
      <c r="I24" s="214"/>
      <c r="J24" s="214"/>
      <c r="K24" s="96"/>
      <c r="L24" s="50"/>
      <c r="M24" s="96"/>
      <c r="N24" s="96"/>
      <c r="O24" s="96"/>
      <c r="P24" s="97"/>
    </row>
    <row r="25" spans="1:16" s="56" customFormat="1">
      <c r="A25" s="261">
        <v>0</v>
      </c>
      <c r="B25" s="238"/>
      <c r="C25" s="282"/>
      <c r="D25" s="300"/>
      <c r="E25" s="301"/>
      <c r="F25" s="161"/>
      <c r="G25" s="161"/>
      <c r="H25" s="214"/>
      <c r="I25" s="214"/>
      <c r="J25" s="214"/>
      <c r="K25" s="96"/>
      <c r="L25" s="50"/>
      <c r="M25" s="96"/>
      <c r="N25" s="96"/>
      <c r="O25" s="96"/>
      <c r="P25" s="97"/>
    </row>
    <row r="26" spans="1:16" s="56" customFormat="1">
      <c r="A26" s="437">
        <v>10</v>
      </c>
      <c r="B26" s="444"/>
      <c r="C26" s="629" t="s">
        <v>1730</v>
      </c>
      <c r="D26" s="446"/>
      <c r="E26" s="215"/>
      <c r="F26" s="161"/>
      <c r="G26" s="161"/>
      <c r="H26" s="214"/>
      <c r="I26" s="214"/>
      <c r="J26" s="214"/>
      <c r="K26" s="96"/>
      <c r="L26" s="50"/>
      <c r="M26" s="96"/>
      <c r="N26" s="96"/>
      <c r="O26" s="96"/>
      <c r="P26" s="97"/>
    </row>
    <row r="27" spans="1:16" s="56" customFormat="1">
      <c r="A27" s="437">
        <v>0</v>
      </c>
      <c r="B27" s="444"/>
      <c r="C27" s="282" t="s">
        <v>963</v>
      </c>
      <c r="D27" s="446"/>
      <c r="E27" s="215"/>
      <c r="F27" s="161"/>
      <c r="G27" s="161"/>
      <c r="H27" s="214"/>
      <c r="I27" s="214"/>
      <c r="J27" s="214"/>
      <c r="K27" s="96"/>
      <c r="L27" s="50"/>
      <c r="M27" s="96"/>
      <c r="N27" s="96"/>
      <c r="O27" s="96"/>
      <c r="P27" s="97"/>
    </row>
    <row r="28" spans="1:16" s="56" customFormat="1" ht="51">
      <c r="A28" s="437">
        <v>11</v>
      </c>
      <c r="B28" s="444"/>
      <c r="C28" s="445" t="s">
        <v>1471</v>
      </c>
      <c r="D28" s="446" t="s">
        <v>29</v>
      </c>
      <c r="E28" s="215">
        <v>29.43</v>
      </c>
      <c r="F28" s="161"/>
      <c r="G28" s="161"/>
      <c r="H28" s="214"/>
      <c r="I28" s="214"/>
      <c r="J28" s="214"/>
      <c r="K28" s="96"/>
      <c r="L28" s="50"/>
      <c r="M28" s="96"/>
      <c r="N28" s="96"/>
      <c r="O28" s="96"/>
      <c r="P28" s="97"/>
    </row>
    <row r="29" spans="1:16" s="56" customFormat="1" ht="38.25">
      <c r="A29" s="437">
        <v>12</v>
      </c>
      <c r="B29" s="444"/>
      <c r="C29" s="445" t="s">
        <v>1316</v>
      </c>
      <c r="D29" s="446" t="s">
        <v>29</v>
      </c>
      <c r="E29" s="215">
        <v>450</v>
      </c>
      <c r="F29" s="161"/>
      <c r="G29" s="161"/>
      <c r="H29" s="214"/>
      <c r="I29" s="214"/>
      <c r="J29" s="214"/>
      <c r="K29" s="96"/>
      <c r="L29" s="50"/>
      <c r="M29" s="96"/>
      <c r="N29" s="96"/>
      <c r="O29" s="96"/>
      <c r="P29" s="97"/>
    </row>
    <row r="30" spans="1:16" s="56" customFormat="1" ht="25.5">
      <c r="A30" s="437">
        <v>13</v>
      </c>
      <c r="B30" s="444"/>
      <c r="C30" s="445" t="s">
        <v>1320</v>
      </c>
      <c r="D30" s="446" t="s">
        <v>29</v>
      </c>
      <c r="E30" s="215">
        <v>216</v>
      </c>
      <c r="F30" s="161"/>
      <c r="G30" s="161"/>
      <c r="H30" s="214"/>
      <c r="I30" s="214"/>
      <c r="J30" s="214"/>
      <c r="K30" s="96"/>
      <c r="L30" s="50"/>
      <c r="M30" s="96"/>
      <c r="N30" s="96"/>
      <c r="O30" s="96"/>
      <c r="P30" s="97"/>
    </row>
    <row r="31" spans="1:16" s="56" customFormat="1" ht="25.5">
      <c r="A31" s="437">
        <v>14</v>
      </c>
      <c r="B31" s="444"/>
      <c r="C31" s="445" t="s">
        <v>1317</v>
      </c>
      <c r="D31" s="44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4" customHeight="1">
      <c r="A33" s="41"/>
      <c r="B33" s="41"/>
      <c r="C33" s="676" t="s">
        <v>97</v>
      </c>
      <c r="D33" s="677"/>
      <c r="E33" s="677"/>
      <c r="F33" s="677"/>
      <c r="G33" s="677"/>
      <c r="H33" s="677"/>
      <c r="I33" s="677"/>
      <c r="J33" s="677"/>
      <c r="K33" s="677"/>
      <c r="L33" s="42"/>
      <c r="M33" s="42"/>
      <c r="N33" s="42"/>
      <c r="O33" s="42"/>
      <c r="P33" s="42"/>
    </row>
    <row r="34" spans="1:16" s="114" customFormat="1" collapsed="1">
      <c r="I34" s="135"/>
    </row>
    <row r="35" spans="1:16" customFormat="1" ht="12.75" customHeight="1">
      <c r="B35" s="136" t="s">
        <v>52</v>
      </c>
    </row>
    <row r="36" spans="1:16" customFormat="1" ht="45" customHeight="1">
      <c r="A36"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663"/>
      <c r="C36" s="663"/>
      <c r="D36" s="663"/>
      <c r="E36" s="663"/>
      <c r="F36" s="663"/>
      <c r="G36" s="663"/>
      <c r="H36" s="663"/>
      <c r="I36" s="663"/>
      <c r="J36" s="663"/>
      <c r="K36" s="663"/>
      <c r="L36" s="663"/>
      <c r="M36" s="663"/>
      <c r="N36" s="663"/>
      <c r="O36" s="663"/>
      <c r="P36" s="663"/>
    </row>
    <row r="37" spans="1:16" customFormat="1" ht="75" customHeight="1">
      <c r="A37" s="663"/>
      <c r="B37" s="663"/>
      <c r="C37" s="663"/>
      <c r="D37" s="663"/>
      <c r="E37" s="663"/>
      <c r="F37" s="663"/>
      <c r="G37" s="663"/>
      <c r="H37" s="663"/>
      <c r="I37" s="663"/>
      <c r="J37" s="663"/>
      <c r="K37" s="663"/>
      <c r="L37" s="663"/>
      <c r="M37" s="663"/>
      <c r="N37" s="663"/>
      <c r="O37" s="663"/>
      <c r="P37" s="663"/>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660">
        <f>Koptame!C42</f>
        <v>0</v>
      </c>
      <c r="N41" s="660"/>
      <c r="O41" s="142"/>
      <c r="P41" s="142"/>
    </row>
    <row r="42" spans="1:16" s="114" customFormat="1">
      <c r="C42" s="133">
        <f>Koptame!C37</f>
        <v>0</v>
      </c>
      <c r="L42" s="133"/>
      <c r="M42" s="661">
        <f>Koptame!C43</f>
        <v>0</v>
      </c>
      <c r="N42" s="661"/>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topLeftCell="A13" zoomScaleNormal="100" zoomScaleSheetLayoutView="100" workbookViewId="0">
      <selection activeCell="C26" sqref="C26:D26"/>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49" t="s">
        <v>93</v>
      </c>
      <c r="B2" s="649"/>
      <c r="C2" s="649"/>
      <c r="D2" s="649"/>
      <c r="E2" s="649"/>
      <c r="F2" s="649"/>
      <c r="G2" s="649"/>
      <c r="H2" s="649"/>
      <c r="I2" s="649"/>
    </row>
    <row r="3" spans="1:9" ht="18">
      <c r="C3" s="67"/>
      <c r="D3" s="68"/>
      <c r="F3" s="72"/>
      <c r="G3" s="72"/>
      <c r="H3" s="72"/>
      <c r="I3" s="72"/>
    </row>
    <row r="4" spans="1:9" ht="18">
      <c r="C4" s="67"/>
      <c r="D4" s="68"/>
      <c r="F4" s="72"/>
      <c r="G4" s="72"/>
      <c r="H4" s="72"/>
      <c r="I4" s="72"/>
    </row>
    <row r="5" spans="1:9">
      <c r="A5" s="71"/>
    </row>
    <row r="6" spans="1:9" ht="18">
      <c r="A6" s="652" t="str">
        <f>Koptame!C22</f>
        <v>Specializētie darbi-iekšējie tīkli, sistēmas</v>
      </c>
      <c r="B6" s="653"/>
      <c r="C6" s="653"/>
      <c r="D6" s="653"/>
      <c r="E6" s="653"/>
      <c r="F6" s="653"/>
      <c r="G6" s="653"/>
      <c r="H6" s="653"/>
      <c r="I6" s="654"/>
    </row>
    <row r="7" spans="1:9">
      <c r="A7" s="71"/>
    </row>
    <row r="8" spans="1:9" ht="15">
      <c r="A8" s="655" t="s">
        <v>9</v>
      </c>
      <c r="B8" s="655"/>
      <c r="C8" s="639" t="str">
        <f>Koptame!C11</f>
        <v>Pirmsskolas izglītības iestāde</v>
      </c>
      <c r="D8" s="639"/>
      <c r="E8" s="639"/>
      <c r="F8" s="639"/>
      <c r="G8" s="639"/>
      <c r="H8" s="639"/>
      <c r="I8" s="639"/>
    </row>
    <row r="9" spans="1:9" ht="15.95" customHeight="1">
      <c r="A9" s="644" t="s">
        <v>27</v>
      </c>
      <c r="B9" s="644"/>
      <c r="C9" s="639" t="str">
        <f>Koptame!C12</f>
        <v>Pirmsskolas izglītības iestādes jaunbūve</v>
      </c>
      <c r="D9" s="639"/>
      <c r="E9" s="639"/>
      <c r="F9" s="639"/>
      <c r="G9" s="639"/>
      <c r="H9" s="639"/>
      <c r="I9" s="639"/>
    </row>
    <row r="10" spans="1:9" ht="15">
      <c r="A10" s="644" t="s">
        <v>10</v>
      </c>
      <c r="B10" s="644"/>
      <c r="C10" s="639" t="str">
        <f>Koptame!C13</f>
        <v>Baložu iela 33, Baloži, Ķekavas novads</v>
      </c>
      <c r="D10" s="639"/>
      <c r="E10" s="639"/>
      <c r="F10" s="639"/>
      <c r="G10" s="639"/>
      <c r="H10" s="639"/>
      <c r="I10" s="639"/>
    </row>
    <row r="11" spans="1:9" ht="15">
      <c r="A11" s="644" t="str">
        <f>Koptame!B14</f>
        <v>Iepirkuma Id Nr.</v>
      </c>
      <c r="B11" s="644"/>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650" t="s">
        <v>60</v>
      </c>
      <c r="G13" s="651"/>
      <c r="H13" s="69">
        <f>E41</f>
        <v>0</v>
      </c>
      <c r="I13" s="70"/>
    </row>
    <row r="14" spans="1:9" ht="18">
      <c r="A14" s="74"/>
      <c r="F14" s="650" t="s">
        <v>14</v>
      </c>
      <c r="G14" s="651"/>
      <c r="H14" s="69">
        <f>I37</f>
        <v>0</v>
      </c>
      <c r="I14" s="70"/>
    </row>
    <row r="16" spans="1:9" ht="14.25">
      <c r="G16" s="12"/>
      <c r="H16" s="12" t="str">
        <f>Koptame!D16</f>
        <v xml:space="preserve">Tāme sastādīta:   </v>
      </c>
    </row>
    <row r="17" spans="1:9" ht="15">
      <c r="A17" s="75"/>
    </row>
    <row r="18" spans="1:9" ht="51.4" customHeight="1">
      <c r="A18" s="640" t="s">
        <v>15</v>
      </c>
      <c r="B18" s="640" t="s">
        <v>16</v>
      </c>
      <c r="C18" s="656" t="s">
        <v>90</v>
      </c>
      <c r="D18" s="657"/>
      <c r="E18" s="640" t="s">
        <v>61</v>
      </c>
      <c r="F18" s="640" t="s">
        <v>17</v>
      </c>
      <c r="G18" s="640"/>
      <c r="H18" s="640"/>
      <c r="I18" s="640" t="s">
        <v>18</v>
      </c>
    </row>
    <row r="19" spans="1:9" ht="40.700000000000003" customHeight="1">
      <c r="A19" s="640"/>
      <c r="B19" s="640"/>
      <c r="C19" s="658"/>
      <c r="D19" s="659"/>
      <c r="E19" s="640"/>
      <c r="F19" s="143" t="s">
        <v>62</v>
      </c>
      <c r="G19" s="143" t="s">
        <v>63</v>
      </c>
      <c r="H19" s="143" t="s">
        <v>64</v>
      </c>
      <c r="I19" s="640"/>
    </row>
    <row r="20" spans="1:9" ht="18">
      <c r="A20" s="76"/>
      <c r="B20" s="77"/>
      <c r="C20" s="645"/>
      <c r="D20" s="646"/>
      <c r="E20" s="77"/>
      <c r="F20" s="77"/>
      <c r="G20" s="77"/>
      <c r="H20" s="77"/>
      <c r="I20" s="78"/>
    </row>
    <row r="21" spans="1:9">
      <c r="A21" s="79">
        <v>1</v>
      </c>
      <c r="B21" s="80" t="s">
        <v>72</v>
      </c>
      <c r="C21" s="641" t="s">
        <v>42</v>
      </c>
      <c r="D21" s="642"/>
      <c r="E21" s="63"/>
      <c r="F21" s="63"/>
      <c r="G21" s="63"/>
      <c r="H21" s="63"/>
      <c r="I21" s="64"/>
    </row>
    <row r="22" spans="1:9">
      <c r="A22" s="79">
        <v>2</v>
      </c>
      <c r="B22" s="80" t="s">
        <v>73</v>
      </c>
      <c r="C22" s="641" t="s">
        <v>101</v>
      </c>
      <c r="D22" s="642"/>
      <c r="E22" s="63"/>
      <c r="F22" s="63"/>
      <c r="G22" s="63"/>
      <c r="H22" s="63"/>
      <c r="I22" s="64"/>
    </row>
    <row r="23" spans="1:9">
      <c r="A23" s="79">
        <v>3</v>
      </c>
      <c r="B23" s="80" t="s">
        <v>74</v>
      </c>
      <c r="C23" s="641" t="s">
        <v>102</v>
      </c>
      <c r="D23" s="642"/>
      <c r="E23" s="63"/>
      <c r="F23" s="63"/>
      <c r="G23" s="63"/>
      <c r="H23" s="63"/>
      <c r="I23" s="64"/>
    </row>
    <row r="24" spans="1:9">
      <c r="A24" s="79">
        <v>4</v>
      </c>
      <c r="B24" s="80" t="s">
        <v>75</v>
      </c>
      <c r="C24" s="641" t="s">
        <v>43</v>
      </c>
      <c r="D24" s="642"/>
      <c r="E24" s="209"/>
      <c r="F24" s="209"/>
      <c r="G24" s="209"/>
      <c r="H24" s="209"/>
      <c r="I24" s="210"/>
    </row>
    <row r="25" spans="1:9" ht="12.75" customHeight="1">
      <c r="A25" s="79">
        <v>5</v>
      </c>
      <c r="B25" s="80" t="s">
        <v>76</v>
      </c>
      <c r="C25" s="641" t="s">
        <v>103</v>
      </c>
      <c r="D25" s="642"/>
      <c r="E25" s="63"/>
      <c r="F25" s="63"/>
      <c r="G25" s="63"/>
      <c r="H25" s="63"/>
      <c r="I25" s="64"/>
    </row>
    <row r="26" spans="1:9" ht="12.75" customHeight="1">
      <c r="A26" s="79">
        <v>6</v>
      </c>
      <c r="B26" s="80" t="s">
        <v>77</v>
      </c>
      <c r="C26" s="641" t="s">
        <v>104</v>
      </c>
      <c r="D26" s="642"/>
      <c r="E26" s="63"/>
      <c r="F26" s="63"/>
      <c r="G26" s="63"/>
      <c r="H26" s="63"/>
      <c r="I26" s="64"/>
    </row>
    <row r="27" spans="1:9">
      <c r="A27" s="79">
        <v>7</v>
      </c>
      <c r="B27" s="80" t="s">
        <v>78</v>
      </c>
      <c r="C27" s="641" t="s">
        <v>105</v>
      </c>
      <c r="D27" s="642"/>
      <c r="E27" s="63"/>
      <c r="F27" s="63"/>
      <c r="G27" s="63"/>
      <c r="H27" s="63"/>
      <c r="I27" s="64"/>
    </row>
    <row r="28" spans="1:9">
      <c r="A28" s="79">
        <v>8</v>
      </c>
      <c r="B28" s="80" t="s">
        <v>79</v>
      </c>
      <c r="C28" s="641" t="s">
        <v>106</v>
      </c>
      <c r="D28" s="642"/>
      <c r="E28" s="63"/>
      <c r="F28" s="63"/>
      <c r="G28" s="63"/>
      <c r="H28" s="63"/>
      <c r="I28" s="64"/>
    </row>
    <row r="29" spans="1:9">
      <c r="A29" s="79">
        <v>9</v>
      </c>
      <c r="B29" s="80" t="s">
        <v>80</v>
      </c>
      <c r="C29" s="641" t="s">
        <v>1135</v>
      </c>
      <c r="D29" s="642"/>
      <c r="E29" s="209"/>
      <c r="F29" s="209"/>
      <c r="G29" s="209"/>
      <c r="H29" s="209"/>
      <c r="I29" s="210"/>
    </row>
    <row r="30" spans="1:9" ht="12.75" customHeight="1">
      <c r="A30" s="79">
        <v>10</v>
      </c>
      <c r="B30" s="80" t="s">
        <v>81</v>
      </c>
      <c r="C30" s="641" t="s">
        <v>107</v>
      </c>
      <c r="D30" s="642"/>
      <c r="E30" s="63"/>
      <c r="F30" s="63"/>
      <c r="G30" s="63"/>
      <c r="H30" s="63"/>
      <c r="I30" s="64"/>
    </row>
    <row r="31" spans="1:9">
      <c r="A31" s="79">
        <v>11</v>
      </c>
      <c r="B31" s="80" t="s">
        <v>82</v>
      </c>
      <c r="C31" s="641" t="s">
        <v>108</v>
      </c>
      <c r="D31" s="642"/>
      <c r="E31" s="63"/>
      <c r="F31" s="63"/>
      <c r="G31" s="63"/>
      <c r="H31" s="63"/>
      <c r="I31" s="64"/>
    </row>
    <row r="32" spans="1:9" ht="12.75" customHeight="1">
      <c r="A32" s="79">
        <v>12</v>
      </c>
      <c r="B32" s="80" t="s">
        <v>83</v>
      </c>
      <c r="C32" s="641" t="s">
        <v>434</v>
      </c>
      <c r="D32" s="642"/>
      <c r="E32" s="63"/>
      <c r="F32" s="63"/>
      <c r="G32" s="63"/>
      <c r="H32" s="63"/>
      <c r="I32" s="64"/>
    </row>
    <row r="33" spans="1:9">
      <c r="A33" s="79">
        <v>13</v>
      </c>
      <c r="B33" s="80" t="s">
        <v>84</v>
      </c>
      <c r="C33" s="641" t="s">
        <v>486</v>
      </c>
      <c r="D33" s="642"/>
      <c r="E33" s="63"/>
      <c r="F33" s="63"/>
      <c r="G33" s="63"/>
      <c r="H33" s="63"/>
      <c r="I33" s="64"/>
    </row>
    <row r="34" spans="1:9">
      <c r="A34" s="79">
        <v>14</v>
      </c>
      <c r="B34" s="80" t="s">
        <v>85</v>
      </c>
      <c r="C34" s="641" t="s">
        <v>485</v>
      </c>
      <c r="D34" s="642"/>
      <c r="E34" s="63"/>
      <c r="F34" s="63"/>
      <c r="G34" s="63"/>
      <c r="H34" s="63"/>
      <c r="I34" s="64"/>
    </row>
    <row r="35" spans="1:9">
      <c r="A35" s="79">
        <v>17</v>
      </c>
      <c r="B35" s="80" t="s">
        <v>760</v>
      </c>
      <c r="C35" s="641" t="s">
        <v>761</v>
      </c>
      <c r="D35" s="642"/>
      <c r="E35" s="63"/>
      <c r="F35" s="63"/>
      <c r="G35" s="63"/>
      <c r="H35" s="63"/>
      <c r="I35" s="64"/>
    </row>
    <row r="36" spans="1:9">
      <c r="A36" s="82">
        <v>18</v>
      </c>
      <c r="B36" s="83" t="s">
        <v>788</v>
      </c>
      <c r="C36" s="678" t="s">
        <v>45</v>
      </c>
      <c r="D36" s="679"/>
      <c r="E36" s="81"/>
      <c r="F36" s="156"/>
      <c r="G36" s="156"/>
      <c r="H36" s="156"/>
      <c r="I36" s="157"/>
    </row>
    <row r="37" spans="1:9" ht="16.5" customHeight="1">
      <c r="A37" s="110"/>
      <c r="B37" s="110"/>
      <c r="C37" s="84" t="s">
        <v>19</v>
      </c>
      <c r="D37" s="84"/>
      <c r="E37" s="85"/>
      <c r="F37" s="85"/>
      <c r="G37" s="85"/>
      <c r="H37" s="85"/>
      <c r="I37" s="85"/>
    </row>
    <row r="38" spans="1:9" ht="15.75">
      <c r="A38" s="643" t="s">
        <v>41</v>
      </c>
      <c r="B38" s="643"/>
      <c r="C38" s="643"/>
      <c r="D38" s="86" t="str">
        <f>kops1!$D$34</f>
        <v xml:space="preserve"> </v>
      </c>
      <c r="E38" s="87"/>
      <c r="F38" s="73"/>
    </row>
    <row r="39" spans="1:9" ht="15.75">
      <c r="A39" s="109"/>
      <c r="B39" s="109"/>
      <c r="C39" s="132" t="s">
        <v>51</v>
      </c>
      <c r="D39" s="86"/>
      <c r="E39" s="87"/>
      <c r="F39" s="73"/>
    </row>
    <row r="40" spans="1:9" ht="15.75">
      <c r="A40" s="643" t="s">
        <v>28</v>
      </c>
      <c r="B40" s="643"/>
      <c r="C40" s="643"/>
      <c r="D40" s="86" t="str">
        <f>kops1!$D$36</f>
        <v xml:space="preserve"> </v>
      </c>
      <c r="E40" s="87"/>
      <c r="F40" s="73"/>
    </row>
    <row r="41" spans="1:9" ht="18" customHeight="1">
      <c r="A41" s="638"/>
      <c r="B41" s="638"/>
      <c r="C41" s="84" t="s">
        <v>20</v>
      </c>
      <c r="D41" s="84"/>
      <c r="E41" s="88"/>
      <c r="F41" s="73"/>
    </row>
    <row r="42" spans="1:9" ht="18">
      <c r="A42" s="89"/>
    </row>
    <row r="43" spans="1:9" ht="18">
      <c r="A43" s="89"/>
    </row>
    <row r="44" spans="1:9" ht="14.25">
      <c r="A44" s="90"/>
      <c r="B44" s="2" t="s">
        <v>8</v>
      </c>
      <c r="C44" s="3"/>
      <c r="F44" s="73"/>
    </row>
    <row r="45" spans="1:9" ht="14.25">
      <c r="A45" s="73"/>
      <c r="B45" s="3"/>
      <c r="C45" s="134">
        <f>Koptame!C36</f>
        <v>0</v>
      </c>
      <c r="D45" s="91"/>
      <c r="E45" s="91"/>
      <c r="F45" s="73"/>
    </row>
    <row r="46" spans="1:9" ht="14.25">
      <c r="A46" s="92"/>
      <c r="B46" s="2"/>
      <c r="C46" s="133">
        <f>Koptame!C37</f>
        <v>0</v>
      </c>
      <c r="D46" s="73"/>
      <c r="E46" s="73"/>
      <c r="F46" s="73"/>
    </row>
    <row r="47" spans="1:9" ht="14.25">
      <c r="B47" s="2"/>
      <c r="C47" s="133"/>
    </row>
    <row r="48" spans="1:9" ht="14.25">
      <c r="B48" s="2"/>
    </row>
    <row r="49" spans="2:3" ht="14.25">
      <c r="B49" s="4"/>
      <c r="C49" s="1"/>
    </row>
    <row r="50" spans="2:3" ht="14.25">
      <c r="B50" s="2" t="str">
        <f>Koptame!B41</f>
        <v>Pārbaudīja:</v>
      </c>
      <c r="C50" s="113"/>
    </row>
    <row r="51" spans="2:3" ht="14.25">
      <c r="B51" s="3"/>
      <c r="C51" s="134">
        <f>Koptame!C42</f>
        <v>0</v>
      </c>
    </row>
    <row r="52" spans="2:3" ht="14.25">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Q198"/>
  <sheetViews>
    <sheetView showZeros="0" view="pageBreakPreview" zoomScale="110" zoomScaleNormal="80" zoomScaleSheetLayoutView="110" workbookViewId="0">
      <selection activeCell="C187" sqref="C187"/>
    </sheetView>
  </sheetViews>
  <sheetFormatPr defaultColWidth="9.140625" defaultRowHeight="14.25"/>
  <cols>
    <col min="1" max="1" width="7.140625" style="19" customWidth="1"/>
    <col min="2" max="2" width="10.140625" style="56" customWidth="1"/>
    <col min="3" max="3" width="40.28515625" style="19" customWidth="1"/>
    <col min="4" max="4" width="6.140625" style="19" customWidth="1"/>
    <col min="5" max="5" width="8.140625" style="19" customWidth="1"/>
    <col min="6" max="6" width="9.140625" style="19"/>
    <col min="7" max="11" width="9.140625" style="56"/>
    <col min="12" max="12" width="9.140625" style="19"/>
    <col min="13" max="13" width="14.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B1" s="53"/>
      <c r="F1" s="21"/>
      <c r="G1" s="108"/>
      <c r="H1" s="154" t="s">
        <v>87</v>
      </c>
      <c r="I1" s="479" t="str">
        <f>kops2!B21</f>
        <v>2,1</v>
      </c>
      <c r="J1" s="53"/>
      <c r="K1" s="53"/>
    </row>
    <row r="2" spans="1:17" s="24" customFormat="1" ht="15">
      <c r="A2" s="671" t="str">
        <f>C13</f>
        <v>Iekšējais ūdensvads</v>
      </c>
      <c r="B2" s="671"/>
      <c r="C2" s="671"/>
      <c r="D2" s="671"/>
      <c r="E2" s="671"/>
      <c r="F2" s="671"/>
      <c r="G2" s="671"/>
      <c r="H2" s="671"/>
      <c r="I2" s="671"/>
      <c r="J2" s="671"/>
      <c r="K2" s="671"/>
      <c r="L2" s="671"/>
      <c r="M2" s="671"/>
      <c r="N2" s="671"/>
      <c r="O2" s="671"/>
      <c r="P2" s="671"/>
      <c r="Q2" s="671"/>
    </row>
    <row r="3" spans="1:17" ht="15">
      <c r="A3" s="20"/>
      <c r="B3" s="105"/>
      <c r="C3" s="20" t="s">
        <v>11</v>
      </c>
      <c r="D3" s="20"/>
      <c r="E3" s="673" t="str">
        <f>Koptame!C11</f>
        <v>Pirmsskolas izglītības iestāde</v>
      </c>
      <c r="F3" s="673"/>
      <c r="G3" s="673"/>
      <c r="H3" s="673"/>
      <c r="I3" s="673"/>
      <c r="J3" s="673"/>
      <c r="K3" s="673"/>
      <c r="L3" s="673"/>
      <c r="M3" s="673"/>
      <c r="N3" s="673"/>
      <c r="O3" s="673"/>
      <c r="P3" s="673"/>
      <c r="Q3" s="673"/>
    </row>
    <row r="4" spans="1:17" ht="15">
      <c r="A4" s="20"/>
      <c r="B4" s="105"/>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105"/>
      <c r="C5" s="20" t="s">
        <v>13</v>
      </c>
      <c r="D5" s="20"/>
      <c r="E5" s="673" t="str">
        <f>Koptame!C13</f>
        <v>Baložu iela 33, Baloži, Ķekavas novads</v>
      </c>
      <c r="F5" s="673"/>
      <c r="G5" s="673"/>
      <c r="H5" s="673"/>
      <c r="I5" s="673"/>
      <c r="J5" s="673"/>
      <c r="K5" s="673"/>
      <c r="L5" s="673"/>
      <c r="M5" s="673"/>
      <c r="N5" s="673"/>
      <c r="O5" s="673"/>
      <c r="P5" s="673"/>
      <c r="Q5" s="673"/>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4" customHeight="1">
      <c r="A9" s="45"/>
      <c r="B9" s="107"/>
      <c r="K9" s="167"/>
      <c r="L9" s="167"/>
      <c r="M9" s="672" t="str">
        <f>Koptame!D16</f>
        <v xml:space="preserve">Tāme sastādīta:   </v>
      </c>
      <c r="N9" s="672"/>
      <c r="O9" s="672"/>
      <c r="P9" s="672"/>
      <c r="Q9" s="44"/>
    </row>
    <row r="10" spans="1:17" ht="15">
      <c r="A10" s="45"/>
      <c r="B10" s="107"/>
      <c r="L10" s="56"/>
    </row>
    <row r="11" spans="1:17" ht="14.25" customHeight="1">
      <c r="A11" s="664" t="s">
        <v>15</v>
      </c>
      <c r="B11" s="665" t="s">
        <v>21</v>
      </c>
      <c r="C11" s="681" t="s">
        <v>91</v>
      </c>
      <c r="D11" s="682"/>
      <c r="E11" s="668" t="s">
        <v>22</v>
      </c>
      <c r="F11" s="664" t="s">
        <v>23</v>
      </c>
      <c r="G11" s="680" t="s">
        <v>24</v>
      </c>
      <c r="H11" s="680"/>
      <c r="I11" s="680"/>
      <c r="J11" s="680"/>
      <c r="K11" s="680"/>
      <c r="L11" s="680"/>
      <c r="M11" s="662" t="s">
        <v>25</v>
      </c>
      <c r="N11" s="662"/>
      <c r="O11" s="662"/>
      <c r="P11" s="662"/>
      <c r="Q11" s="662"/>
    </row>
    <row r="12" spans="1:17" ht="73.5" customHeight="1">
      <c r="A12" s="664"/>
      <c r="B12" s="666"/>
      <c r="C12" s="683"/>
      <c r="D12" s="684"/>
      <c r="E12" s="668"/>
      <c r="F12" s="664"/>
      <c r="G12" s="168" t="s">
        <v>26</v>
      </c>
      <c r="H12" s="168" t="s">
        <v>55</v>
      </c>
      <c r="I12" s="168" t="s">
        <v>56</v>
      </c>
      <c r="J12" s="168" t="s">
        <v>89</v>
      </c>
      <c r="K12" s="168" t="s">
        <v>57</v>
      </c>
      <c r="L12" s="168" t="s">
        <v>58</v>
      </c>
      <c r="M12" s="144" t="s">
        <v>18</v>
      </c>
      <c r="N12" s="144" t="s">
        <v>56</v>
      </c>
      <c r="O12" s="144" t="s">
        <v>89</v>
      </c>
      <c r="P12" s="144" t="s">
        <v>57</v>
      </c>
      <c r="Q12" s="144" t="s">
        <v>59</v>
      </c>
    </row>
    <row r="13" spans="1:17" ht="15.7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65"/>
      <c r="J14" s="165"/>
      <c r="K14" s="165"/>
      <c r="L14" s="174"/>
      <c r="M14" s="173"/>
      <c r="N14" s="173"/>
      <c r="O14" s="173"/>
      <c r="P14" s="173"/>
      <c r="Q14" s="175"/>
    </row>
    <row r="15" spans="1:17" s="56" customFormat="1" ht="15">
      <c r="A15" s="251"/>
      <c r="B15" s="238"/>
      <c r="C15" s="481" t="s">
        <v>980</v>
      </c>
      <c r="D15" s="306"/>
      <c r="E15" s="278"/>
      <c r="F15" s="304"/>
      <c r="G15" s="164"/>
      <c r="H15" s="164"/>
      <c r="I15" s="178"/>
      <c r="J15" s="178"/>
      <c r="K15" s="178"/>
      <c r="L15" s="231"/>
      <c r="M15" s="232"/>
      <c r="N15" s="231"/>
      <c r="O15" s="231"/>
      <c r="P15" s="231"/>
      <c r="Q15" s="233"/>
    </row>
    <row r="16" spans="1:17" s="56" customFormat="1" ht="15">
      <c r="A16" s="251">
        <v>1</v>
      </c>
      <c r="B16" s="238"/>
      <c r="C16" s="296" t="s">
        <v>981</v>
      </c>
      <c r="D16" s="313">
        <v>100</v>
      </c>
      <c r="E16" s="313" t="s">
        <v>146</v>
      </c>
      <c r="F16" s="480">
        <v>1</v>
      </c>
      <c r="G16" s="159"/>
      <c r="H16" s="205"/>
      <c r="I16" s="160"/>
      <c r="J16" s="160"/>
      <c r="K16" s="161"/>
      <c r="L16" s="231"/>
      <c r="M16" s="232"/>
      <c r="N16" s="231"/>
      <c r="O16" s="231"/>
      <c r="P16" s="231"/>
      <c r="Q16" s="233"/>
    </row>
    <row r="17" spans="1:17" s="56" customFormat="1" ht="15">
      <c r="A17" s="251">
        <v>2</v>
      </c>
      <c r="B17" s="238"/>
      <c r="C17" s="296" t="s">
        <v>982</v>
      </c>
      <c r="D17" s="313">
        <v>16</v>
      </c>
      <c r="E17" s="313" t="s">
        <v>146</v>
      </c>
      <c r="F17" s="480">
        <v>510</v>
      </c>
      <c r="G17" s="159"/>
      <c r="H17" s="205"/>
      <c r="I17" s="160"/>
      <c r="J17" s="160"/>
      <c r="K17" s="161"/>
      <c r="L17" s="231"/>
      <c r="M17" s="232"/>
      <c r="N17" s="231"/>
      <c r="O17" s="231"/>
      <c r="P17" s="231"/>
      <c r="Q17" s="233"/>
    </row>
    <row r="18" spans="1:17" s="56" customFormat="1" ht="15">
      <c r="A18" s="251">
        <v>3</v>
      </c>
      <c r="B18" s="238"/>
      <c r="C18" s="296" t="s">
        <v>983</v>
      </c>
      <c r="D18" s="313">
        <v>20</v>
      </c>
      <c r="E18" s="313" t="s">
        <v>146</v>
      </c>
      <c r="F18" s="480">
        <v>483</v>
      </c>
      <c r="G18" s="159"/>
      <c r="H18" s="205"/>
      <c r="I18" s="160"/>
      <c r="J18" s="160"/>
      <c r="K18" s="161"/>
      <c r="L18" s="231"/>
      <c r="M18" s="232"/>
      <c r="N18" s="231"/>
      <c r="O18" s="231"/>
      <c r="P18" s="231"/>
      <c r="Q18" s="233"/>
    </row>
    <row r="19" spans="1:17" s="56" customFormat="1" ht="15">
      <c r="A19" s="251">
        <v>4</v>
      </c>
      <c r="B19" s="238"/>
      <c r="C19" s="296" t="s">
        <v>984</v>
      </c>
      <c r="D19" s="313">
        <v>25</v>
      </c>
      <c r="E19" s="313" t="s">
        <v>146</v>
      </c>
      <c r="F19" s="480">
        <v>95</v>
      </c>
      <c r="G19" s="159"/>
      <c r="H19" s="205"/>
      <c r="I19" s="160"/>
      <c r="J19" s="160"/>
      <c r="K19" s="161"/>
      <c r="L19" s="231"/>
      <c r="M19" s="232"/>
      <c r="N19" s="231"/>
      <c r="O19" s="231"/>
      <c r="P19" s="231"/>
      <c r="Q19" s="233"/>
    </row>
    <row r="20" spans="1:17" s="56" customFormat="1" ht="15">
      <c r="A20" s="251">
        <v>5</v>
      </c>
      <c r="B20" s="238"/>
      <c r="C20" s="296" t="s">
        <v>985</v>
      </c>
      <c r="D20" s="313">
        <v>32</v>
      </c>
      <c r="E20" s="313" t="s">
        <v>146</v>
      </c>
      <c r="F20" s="480">
        <v>72</v>
      </c>
      <c r="G20" s="159"/>
      <c r="H20" s="205"/>
      <c r="I20" s="160"/>
      <c r="J20" s="160"/>
      <c r="K20" s="161"/>
      <c r="L20" s="231"/>
      <c r="M20" s="232"/>
      <c r="N20" s="231"/>
      <c r="O20" s="231"/>
      <c r="P20" s="231"/>
      <c r="Q20" s="233"/>
    </row>
    <row r="21" spans="1:17" s="56" customFormat="1" ht="15">
      <c r="A21" s="251">
        <v>6</v>
      </c>
      <c r="B21" s="238"/>
      <c r="C21" s="296" t="s">
        <v>986</v>
      </c>
      <c r="D21" s="313">
        <v>40</v>
      </c>
      <c r="E21" s="313" t="s">
        <v>146</v>
      </c>
      <c r="F21" s="480">
        <v>67</v>
      </c>
      <c r="G21" s="159"/>
      <c r="H21" s="205"/>
      <c r="I21" s="160"/>
      <c r="J21" s="160"/>
      <c r="K21" s="161"/>
      <c r="L21" s="231"/>
      <c r="M21" s="232"/>
      <c r="N21" s="231"/>
      <c r="O21" s="231"/>
      <c r="P21" s="231"/>
      <c r="Q21" s="233"/>
    </row>
    <row r="22" spans="1:17" s="56" customFormat="1" ht="15">
      <c r="A22" s="251">
        <v>7</v>
      </c>
      <c r="B22" s="238"/>
      <c r="C22" s="296" t="s">
        <v>987</v>
      </c>
      <c r="D22" s="313">
        <v>50</v>
      </c>
      <c r="E22" s="313" t="s">
        <v>146</v>
      </c>
      <c r="F22" s="480">
        <v>64</v>
      </c>
      <c r="G22" s="159"/>
      <c r="H22" s="205"/>
      <c r="I22" s="160"/>
      <c r="J22" s="160"/>
      <c r="K22" s="161"/>
      <c r="L22" s="231"/>
      <c r="M22" s="232"/>
      <c r="N22" s="231"/>
      <c r="O22" s="231"/>
      <c r="P22" s="231"/>
      <c r="Q22" s="233"/>
    </row>
    <row r="23" spans="1:17" s="56" customFormat="1" ht="15">
      <c r="A23" s="251">
        <v>8</v>
      </c>
      <c r="B23" s="238"/>
      <c r="C23" s="296" t="s">
        <v>988</v>
      </c>
      <c r="D23" s="313">
        <v>63</v>
      </c>
      <c r="E23" s="313" t="s">
        <v>146</v>
      </c>
      <c r="F23" s="480">
        <v>38</v>
      </c>
      <c r="G23" s="159"/>
      <c r="H23" s="205"/>
      <c r="I23" s="160"/>
      <c r="J23" s="160"/>
      <c r="K23" s="161"/>
      <c r="L23" s="231"/>
      <c r="M23" s="232"/>
      <c r="N23" s="231"/>
      <c r="O23" s="231"/>
      <c r="P23" s="231"/>
      <c r="Q23" s="233"/>
    </row>
    <row r="24" spans="1:17" s="56" customFormat="1" ht="15">
      <c r="A24" s="251">
        <v>9</v>
      </c>
      <c r="B24" s="238"/>
      <c r="C24" s="296" t="s">
        <v>989</v>
      </c>
      <c r="D24" s="313">
        <v>50</v>
      </c>
      <c r="E24" s="313" t="s">
        <v>140</v>
      </c>
      <c r="F24" s="480">
        <v>1</v>
      </c>
      <c r="G24" s="159"/>
      <c r="H24" s="205"/>
      <c r="I24" s="160"/>
      <c r="J24" s="160"/>
      <c r="K24" s="161"/>
      <c r="L24" s="231"/>
      <c r="M24" s="232"/>
      <c r="N24" s="231"/>
      <c r="O24" s="231"/>
      <c r="P24" s="231"/>
      <c r="Q24" s="233"/>
    </row>
    <row r="25" spans="1:17" s="56" customFormat="1" ht="38.25">
      <c r="A25" s="251">
        <v>10</v>
      </c>
      <c r="B25" s="238"/>
      <c r="C25" s="296" t="s">
        <v>990</v>
      </c>
      <c r="D25" s="313">
        <v>15</v>
      </c>
      <c r="E25" s="313" t="s">
        <v>140</v>
      </c>
      <c r="F25" s="480">
        <v>1</v>
      </c>
      <c r="G25" s="159"/>
      <c r="H25" s="205"/>
      <c r="I25" s="160"/>
      <c r="J25" s="178"/>
      <c r="K25" s="161"/>
      <c r="L25" s="231"/>
      <c r="M25" s="232"/>
      <c r="N25" s="231"/>
      <c r="O25" s="231"/>
      <c r="P25" s="231"/>
      <c r="Q25" s="233"/>
    </row>
    <row r="26" spans="1:17" s="56" customFormat="1" ht="38.25">
      <c r="A26" s="251">
        <v>11</v>
      </c>
      <c r="B26" s="238"/>
      <c r="C26" s="296" t="s">
        <v>991</v>
      </c>
      <c r="D26" s="313">
        <v>15</v>
      </c>
      <c r="E26" s="313" t="s">
        <v>140</v>
      </c>
      <c r="F26" s="480">
        <v>1</v>
      </c>
      <c r="G26" s="159"/>
      <c r="H26" s="205"/>
      <c r="I26" s="160"/>
      <c r="J26" s="178"/>
      <c r="K26" s="161"/>
      <c r="L26" s="231"/>
      <c r="M26" s="232"/>
      <c r="N26" s="231"/>
      <c r="O26" s="231"/>
      <c r="P26" s="231"/>
      <c r="Q26" s="233"/>
    </row>
    <row r="27" spans="1:17" s="56" customFormat="1" ht="25.5">
      <c r="A27" s="251">
        <v>12</v>
      </c>
      <c r="B27" s="238"/>
      <c r="C27" s="296" t="s">
        <v>992</v>
      </c>
      <c r="D27" s="313">
        <v>100</v>
      </c>
      <c r="E27" s="313" t="s">
        <v>140</v>
      </c>
      <c r="F27" s="480">
        <v>1</v>
      </c>
      <c r="G27" s="159"/>
      <c r="H27" s="205"/>
      <c r="I27" s="160"/>
      <c r="J27" s="160"/>
      <c r="K27" s="161"/>
      <c r="L27" s="231"/>
      <c r="M27" s="232"/>
      <c r="N27" s="231"/>
      <c r="O27" s="231"/>
      <c r="P27" s="231"/>
      <c r="Q27" s="233"/>
    </row>
    <row r="28" spans="1:17" s="56" customFormat="1" ht="15">
      <c r="A28" s="251">
        <v>13</v>
      </c>
      <c r="B28" s="238"/>
      <c r="C28" s="296" t="s">
        <v>993</v>
      </c>
      <c r="D28" s="313">
        <v>100</v>
      </c>
      <c r="E28" s="313" t="s">
        <v>140</v>
      </c>
      <c r="F28" s="480">
        <v>1</v>
      </c>
      <c r="G28" s="159"/>
      <c r="H28" s="205"/>
      <c r="I28" s="160"/>
      <c r="J28" s="160"/>
      <c r="K28" s="161"/>
      <c r="L28" s="231"/>
      <c r="M28" s="232"/>
      <c r="N28" s="231"/>
      <c r="O28" s="231"/>
      <c r="P28" s="231"/>
      <c r="Q28" s="233"/>
    </row>
    <row r="29" spans="1:17" s="56" customFormat="1" ht="15">
      <c r="A29" s="251">
        <v>14</v>
      </c>
      <c r="B29" s="238"/>
      <c r="C29" s="296" t="s">
        <v>668</v>
      </c>
      <c r="D29" s="313">
        <v>15</v>
      </c>
      <c r="E29" s="313" t="s">
        <v>140</v>
      </c>
      <c r="F29" s="480">
        <v>204</v>
      </c>
      <c r="G29" s="159"/>
      <c r="H29" s="205"/>
      <c r="I29" s="160"/>
      <c r="J29" s="160"/>
      <c r="K29" s="161"/>
      <c r="L29" s="231"/>
      <c r="M29" s="232"/>
      <c r="N29" s="231"/>
      <c r="O29" s="231"/>
      <c r="P29" s="231"/>
      <c r="Q29" s="233"/>
    </row>
    <row r="30" spans="1:17" s="56" customFormat="1" ht="25.5">
      <c r="A30" s="251">
        <v>15</v>
      </c>
      <c r="B30" s="238"/>
      <c r="C30" s="296" t="s">
        <v>1472</v>
      </c>
      <c r="D30" s="313">
        <v>15</v>
      </c>
      <c r="E30" s="313" t="s">
        <v>140</v>
      </c>
      <c r="F30" s="480">
        <v>28</v>
      </c>
      <c r="G30" s="159"/>
      <c r="H30" s="205"/>
      <c r="I30" s="160"/>
      <c r="J30" s="160"/>
      <c r="K30" s="161"/>
      <c r="L30" s="231"/>
      <c r="M30" s="232"/>
      <c r="N30" s="231"/>
      <c r="O30" s="231"/>
      <c r="P30" s="231"/>
      <c r="Q30" s="233"/>
    </row>
    <row r="31" spans="1:17" s="56" customFormat="1" ht="15">
      <c r="A31" s="251">
        <v>16</v>
      </c>
      <c r="B31" s="238"/>
      <c r="C31" s="296" t="s">
        <v>994</v>
      </c>
      <c r="D31" s="313">
        <v>20</v>
      </c>
      <c r="E31" s="313" t="s">
        <v>140</v>
      </c>
      <c r="F31" s="480">
        <v>8</v>
      </c>
      <c r="G31" s="159"/>
      <c r="H31" s="205"/>
      <c r="I31" s="160"/>
      <c r="J31" s="160"/>
      <c r="K31" s="161"/>
      <c r="L31" s="231"/>
      <c r="M31" s="232"/>
      <c r="N31" s="231"/>
      <c r="O31" s="231"/>
      <c r="P31" s="231"/>
      <c r="Q31" s="233"/>
    </row>
    <row r="32" spans="1:17" s="56" customFormat="1" ht="15">
      <c r="A32" s="251">
        <v>17</v>
      </c>
      <c r="B32" s="238"/>
      <c r="C32" s="296" t="s">
        <v>995</v>
      </c>
      <c r="D32" s="313">
        <v>25</v>
      </c>
      <c r="E32" s="313" t="s">
        <v>140</v>
      </c>
      <c r="F32" s="480">
        <v>4</v>
      </c>
      <c r="G32" s="159"/>
      <c r="H32" s="205"/>
      <c r="I32" s="160"/>
      <c r="J32" s="160"/>
      <c r="K32" s="161"/>
      <c r="L32" s="231"/>
      <c r="M32" s="232"/>
      <c r="N32" s="231"/>
      <c r="O32" s="231"/>
      <c r="P32" s="231"/>
      <c r="Q32" s="233"/>
    </row>
    <row r="33" spans="1:17" s="56" customFormat="1" ht="15">
      <c r="A33" s="251">
        <v>18</v>
      </c>
      <c r="B33" s="238"/>
      <c r="C33" s="296" t="s">
        <v>996</v>
      </c>
      <c r="D33" s="313">
        <v>50</v>
      </c>
      <c r="E33" s="313" t="s">
        <v>140</v>
      </c>
      <c r="F33" s="480">
        <v>1</v>
      </c>
      <c r="G33" s="159"/>
      <c r="H33" s="205"/>
      <c r="I33" s="160"/>
      <c r="J33" s="160"/>
      <c r="K33" s="161"/>
      <c r="L33" s="231"/>
      <c r="M33" s="232"/>
      <c r="N33" s="231"/>
      <c r="O33" s="231"/>
      <c r="P33" s="231"/>
      <c r="Q33" s="233"/>
    </row>
    <row r="34" spans="1:17" s="56" customFormat="1" ht="25.5">
      <c r="A34" s="251">
        <v>19</v>
      </c>
      <c r="B34" s="238"/>
      <c r="C34" s="296" t="s">
        <v>1473</v>
      </c>
      <c r="D34" s="313">
        <v>15</v>
      </c>
      <c r="E34" s="313" t="s">
        <v>140</v>
      </c>
      <c r="F34" s="480">
        <v>9</v>
      </c>
      <c r="G34" s="159"/>
      <c r="H34" s="205"/>
      <c r="I34" s="160"/>
      <c r="J34" s="160"/>
      <c r="K34" s="161"/>
      <c r="L34" s="231"/>
      <c r="M34" s="232"/>
      <c r="N34" s="231"/>
      <c r="O34" s="231"/>
      <c r="P34" s="231"/>
      <c r="Q34" s="233"/>
    </row>
    <row r="35" spans="1:17" s="56" customFormat="1" ht="25.5">
      <c r="A35" s="251">
        <v>20</v>
      </c>
      <c r="B35" s="238"/>
      <c r="C35" s="296" t="s">
        <v>1474</v>
      </c>
      <c r="D35" s="313">
        <v>20</v>
      </c>
      <c r="E35" s="313" t="s">
        <v>140</v>
      </c>
      <c r="F35" s="480">
        <v>2</v>
      </c>
      <c r="G35" s="159"/>
      <c r="H35" s="205"/>
      <c r="I35" s="160"/>
      <c r="J35" s="160"/>
      <c r="K35" s="161"/>
      <c r="L35" s="231"/>
      <c r="M35" s="232"/>
      <c r="N35" s="231"/>
      <c r="O35" s="231"/>
      <c r="P35" s="231"/>
      <c r="Q35" s="233"/>
    </row>
    <row r="36" spans="1:17" s="56" customFormat="1" ht="15">
      <c r="A36" s="251">
        <v>21</v>
      </c>
      <c r="B36" s="238"/>
      <c r="C36" s="296" t="s">
        <v>997</v>
      </c>
      <c r="D36" s="313">
        <v>20</v>
      </c>
      <c r="E36" s="313" t="s">
        <v>140</v>
      </c>
      <c r="F36" s="480">
        <v>4</v>
      </c>
      <c r="G36" s="159"/>
      <c r="H36" s="205"/>
      <c r="I36" s="160"/>
      <c r="J36" s="160"/>
      <c r="K36" s="161"/>
      <c r="L36" s="231"/>
      <c r="M36" s="232"/>
      <c r="N36" s="231"/>
      <c r="O36" s="231"/>
      <c r="P36" s="231"/>
      <c r="Q36" s="233"/>
    </row>
    <row r="37" spans="1:17" s="56" customFormat="1" ht="15">
      <c r="A37" s="251">
        <v>22</v>
      </c>
      <c r="B37" s="238"/>
      <c r="C37" s="306" t="s">
        <v>998</v>
      </c>
      <c r="D37" s="313">
        <v>16</v>
      </c>
      <c r="E37" s="313" t="s">
        <v>146</v>
      </c>
      <c r="F37" s="480">
        <v>218</v>
      </c>
      <c r="G37" s="160"/>
      <c r="H37" s="160"/>
      <c r="I37" s="178"/>
      <c r="J37" s="178"/>
      <c r="K37" s="178"/>
      <c r="L37" s="231"/>
      <c r="M37" s="232"/>
      <c r="N37" s="231"/>
      <c r="O37" s="231"/>
      <c r="P37" s="231"/>
      <c r="Q37" s="233"/>
    </row>
    <row r="38" spans="1:17" s="56" customFormat="1" ht="15">
      <c r="A38" s="251">
        <v>23</v>
      </c>
      <c r="B38" s="238"/>
      <c r="C38" s="306" t="s">
        <v>999</v>
      </c>
      <c r="D38" s="313">
        <v>20</v>
      </c>
      <c r="E38" s="313" t="s">
        <v>146</v>
      </c>
      <c r="F38" s="480">
        <v>247</v>
      </c>
      <c r="G38" s="160"/>
      <c r="H38" s="160"/>
      <c r="I38" s="178"/>
      <c r="J38" s="178"/>
      <c r="K38" s="178"/>
      <c r="L38" s="231"/>
      <c r="M38" s="232"/>
      <c r="N38" s="231"/>
      <c r="O38" s="231"/>
      <c r="P38" s="231"/>
      <c r="Q38" s="233"/>
    </row>
    <row r="39" spans="1:17" s="56" customFormat="1" ht="15">
      <c r="A39" s="251">
        <v>24</v>
      </c>
      <c r="B39" s="238"/>
      <c r="C39" s="306" t="s">
        <v>1000</v>
      </c>
      <c r="D39" s="313">
        <v>25</v>
      </c>
      <c r="E39" s="313" t="s">
        <v>146</v>
      </c>
      <c r="F39" s="480">
        <v>41</v>
      </c>
      <c r="G39" s="160"/>
      <c r="H39" s="160"/>
      <c r="I39" s="178"/>
      <c r="J39" s="178"/>
      <c r="K39" s="178"/>
      <c r="L39" s="231"/>
      <c r="M39" s="232"/>
      <c r="N39" s="231"/>
      <c r="O39" s="231"/>
      <c r="P39" s="231"/>
      <c r="Q39" s="233"/>
    </row>
    <row r="40" spans="1:17" s="56" customFormat="1" ht="15">
      <c r="A40" s="251">
        <v>25</v>
      </c>
      <c r="B40" s="238"/>
      <c r="C40" s="306" t="s">
        <v>1001</v>
      </c>
      <c r="D40" s="313">
        <v>32</v>
      </c>
      <c r="E40" s="313" t="s">
        <v>146</v>
      </c>
      <c r="F40" s="480">
        <v>49</v>
      </c>
      <c r="G40" s="160"/>
      <c r="H40" s="160"/>
      <c r="I40" s="178"/>
      <c r="J40" s="178"/>
      <c r="K40" s="178"/>
      <c r="L40" s="231"/>
      <c r="M40" s="232"/>
      <c r="N40" s="231"/>
      <c r="O40" s="231"/>
      <c r="P40" s="231"/>
      <c r="Q40" s="233"/>
    </row>
    <row r="41" spans="1:17" s="56" customFormat="1" ht="15">
      <c r="A41" s="251">
        <v>26</v>
      </c>
      <c r="B41" s="238"/>
      <c r="C41" s="306" t="s">
        <v>1002</v>
      </c>
      <c r="D41" s="313">
        <v>40</v>
      </c>
      <c r="E41" s="313" t="s">
        <v>146</v>
      </c>
      <c r="F41" s="480">
        <v>26</v>
      </c>
      <c r="G41" s="160"/>
      <c r="H41" s="160"/>
      <c r="I41" s="178"/>
      <c r="J41" s="178"/>
      <c r="K41" s="178"/>
      <c r="L41" s="231"/>
      <c r="M41" s="232"/>
      <c r="N41" s="231"/>
      <c r="O41" s="231"/>
      <c r="P41" s="231"/>
      <c r="Q41" s="233"/>
    </row>
    <row r="42" spans="1:17" s="56" customFormat="1" ht="15">
      <c r="A42" s="251">
        <v>27</v>
      </c>
      <c r="B42" s="238"/>
      <c r="C42" s="306" t="s">
        <v>1003</v>
      </c>
      <c r="D42" s="313">
        <v>50</v>
      </c>
      <c r="E42" s="313" t="s">
        <v>146</v>
      </c>
      <c r="F42" s="480">
        <v>2</v>
      </c>
      <c r="G42" s="160"/>
      <c r="H42" s="160"/>
      <c r="I42" s="178"/>
      <c r="J42" s="178"/>
      <c r="K42" s="178"/>
      <c r="L42" s="231"/>
      <c r="M42" s="232"/>
      <c r="N42" s="231"/>
      <c r="O42" s="231"/>
      <c r="P42" s="231"/>
      <c r="Q42" s="233"/>
    </row>
    <row r="43" spans="1:17" s="56" customFormat="1" ht="15">
      <c r="A43" s="251">
        <v>28</v>
      </c>
      <c r="B43" s="238"/>
      <c r="C43" s="306" t="s">
        <v>1004</v>
      </c>
      <c r="D43" s="313">
        <v>63</v>
      </c>
      <c r="E43" s="313" t="s">
        <v>146</v>
      </c>
      <c r="F43" s="480">
        <v>7</v>
      </c>
      <c r="G43" s="160"/>
      <c r="H43" s="160"/>
      <c r="I43" s="178"/>
      <c r="J43" s="178"/>
      <c r="K43" s="178"/>
      <c r="L43" s="231"/>
      <c r="M43" s="232"/>
      <c r="N43" s="231"/>
      <c r="O43" s="231"/>
      <c r="P43" s="231"/>
      <c r="Q43" s="233"/>
    </row>
    <row r="44" spans="1:17" s="56" customFormat="1" ht="15">
      <c r="A44" s="251">
        <v>29</v>
      </c>
      <c r="B44" s="238"/>
      <c r="C44" s="306" t="s">
        <v>1005</v>
      </c>
      <c r="D44" s="313">
        <v>16</v>
      </c>
      <c r="E44" s="313" t="s">
        <v>146</v>
      </c>
      <c r="F44" s="480">
        <v>292</v>
      </c>
      <c r="G44" s="160"/>
      <c r="H44" s="160"/>
      <c r="I44" s="178"/>
      <c r="J44" s="178"/>
      <c r="K44" s="178"/>
      <c r="L44" s="231"/>
      <c r="M44" s="232"/>
      <c r="N44" s="231"/>
      <c r="O44" s="231"/>
      <c r="P44" s="231"/>
      <c r="Q44" s="233"/>
    </row>
    <row r="45" spans="1:17" s="56" customFormat="1" ht="15">
      <c r="A45" s="251">
        <v>30</v>
      </c>
      <c r="B45" s="238"/>
      <c r="C45" s="306" t="s">
        <v>1006</v>
      </c>
      <c r="D45" s="313">
        <v>20</v>
      </c>
      <c r="E45" s="313" t="s">
        <v>146</v>
      </c>
      <c r="F45" s="480">
        <v>236</v>
      </c>
      <c r="G45" s="160"/>
      <c r="H45" s="160"/>
      <c r="I45" s="178"/>
      <c r="J45" s="178"/>
      <c r="K45" s="178"/>
      <c r="L45" s="231"/>
      <c r="M45" s="232"/>
      <c r="N45" s="231"/>
      <c r="O45" s="231"/>
      <c r="P45" s="231"/>
      <c r="Q45" s="233"/>
    </row>
    <row r="46" spans="1:17" s="56" customFormat="1" ht="15">
      <c r="A46" s="251">
        <v>31</v>
      </c>
      <c r="B46" s="238"/>
      <c r="C46" s="306" t="s">
        <v>1007</v>
      </c>
      <c r="D46" s="313">
        <v>25</v>
      </c>
      <c r="E46" s="313" t="s">
        <v>146</v>
      </c>
      <c r="F46" s="480">
        <v>54</v>
      </c>
      <c r="G46" s="160"/>
      <c r="H46" s="160"/>
      <c r="I46" s="178"/>
      <c r="J46" s="178"/>
      <c r="K46" s="178"/>
      <c r="L46" s="231"/>
      <c r="M46" s="232"/>
      <c r="N46" s="231"/>
      <c r="O46" s="231"/>
      <c r="P46" s="231"/>
      <c r="Q46" s="233"/>
    </row>
    <row r="47" spans="1:17" s="56" customFormat="1" ht="15">
      <c r="A47" s="251">
        <v>32</v>
      </c>
      <c r="B47" s="238"/>
      <c r="C47" s="306" t="s">
        <v>1008</v>
      </c>
      <c r="D47" s="313">
        <v>32</v>
      </c>
      <c r="E47" s="313" t="s">
        <v>146</v>
      </c>
      <c r="F47" s="480">
        <v>23</v>
      </c>
      <c r="G47" s="160"/>
      <c r="H47" s="160"/>
      <c r="I47" s="178"/>
      <c r="J47" s="178"/>
      <c r="K47" s="178"/>
      <c r="L47" s="231"/>
      <c r="M47" s="232"/>
      <c r="N47" s="231"/>
      <c r="O47" s="231"/>
      <c r="P47" s="231"/>
      <c r="Q47" s="233"/>
    </row>
    <row r="48" spans="1:17" s="56" customFormat="1" ht="15">
      <c r="A48" s="251">
        <v>33</v>
      </c>
      <c r="B48" s="238"/>
      <c r="C48" s="306" t="s">
        <v>1009</v>
      </c>
      <c r="D48" s="313">
        <v>40</v>
      </c>
      <c r="E48" s="313" t="s">
        <v>146</v>
      </c>
      <c r="F48" s="480">
        <v>41</v>
      </c>
      <c r="G48" s="160"/>
      <c r="H48" s="160"/>
      <c r="I48" s="178"/>
      <c r="J48" s="178"/>
      <c r="K48" s="178"/>
      <c r="L48" s="231"/>
      <c r="M48" s="232"/>
      <c r="N48" s="231"/>
      <c r="O48" s="231"/>
      <c r="P48" s="231"/>
      <c r="Q48" s="233"/>
    </row>
    <row r="49" spans="1:17" s="56" customFormat="1" ht="15">
      <c r="A49" s="251">
        <v>34</v>
      </c>
      <c r="B49" s="238"/>
      <c r="C49" s="306" t="s">
        <v>1010</v>
      </c>
      <c r="D49" s="313">
        <v>50</v>
      </c>
      <c r="E49" s="313" t="s">
        <v>146</v>
      </c>
      <c r="F49" s="480">
        <v>62</v>
      </c>
      <c r="G49" s="160"/>
      <c r="H49" s="160"/>
      <c r="I49" s="178"/>
      <c r="J49" s="178"/>
      <c r="K49" s="178"/>
      <c r="L49" s="231"/>
      <c r="M49" s="232"/>
      <c r="N49" s="231"/>
      <c r="O49" s="231"/>
      <c r="P49" s="231"/>
      <c r="Q49" s="233"/>
    </row>
    <row r="50" spans="1:17" s="56" customFormat="1" ht="15">
      <c r="A50" s="251">
        <v>35</v>
      </c>
      <c r="B50" s="238"/>
      <c r="C50" s="306" t="s">
        <v>1011</v>
      </c>
      <c r="D50" s="313">
        <v>63</v>
      </c>
      <c r="E50" s="313" t="s">
        <v>146</v>
      </c>
      <c r="F50" s="480">
        <v>31</v>
      </c>
      <c r="G50" s="160"/>
      <c r="H50" s="160"/>
      <c r="I50" s="178"/>
      <c r="J50" s="178"/>
      <c r="K50" s="178"/>
      <c r="L50" s="231"/>
      <c r="M50" s="232"/>
      <c r="N50" s="231"/>
      <c r="O50" s="231"/>
      <c r="P50" s="231"/>
      <c r="Q50" s="233"/>
    </row>
    <row r="51" spans="1:17" s="56" customFormat="1" ht="25.5">
      <c r="A51" s="251">
        <v>36</v>
      </c>
      <c r="B51" s="238"/>
      <c r="C51" s="482" t="s">
        <v>276</v>
      </c>
      <c r="D51" s="313"/>
      <c r="E51" s="313" t="s">
        <v>141</v>
      </c>
      <c r="F51" s="480">
        <v>1</v>
      </c>
      <c r="G51" s="160"/>
      <c r="H51" s="160"/>
      <c r="I51" s="178"/>
      <c r="J51" s="178"/>
      <c r="K51" s="178"/>
      <c r="L51" s="231"/>
      <c r="M51" s="232"/>
      <c r="N51" s="231"/>
      <c r="O51" s="231"/>
      <c r="P51" s="231"/>
      <c r="Q51" s="233"/>
    </row>
    <row r="52" spans="1:17" s="56" customFormat="1" ht="25.5">
      <c r="A52" s="251">
        <v>37</v>
      </c>
      <c r="B52" s="238"/>
      <c r="C52" s="482" t="s">
        <v>1012</v>
      </c>
      <c r="D52" s="313"/>
      <c r="E52" s="313" t="s">
        <v>141</v>
      </c>
      <c r="F52" s="480">
        <v>1</v>
      </c>
      <c r="G52" s="160"/>
      <c r="H52" s="160"/>
      <c r="I52" s="178"/>
      <c r="J52" s="178"/>
      <c r="K52" s="178"/>
      <c r="L52" s="231"/>
      <c r="M52" s="232"/>
      <c r="N52" s="231"/>
      <c r="O52" s="231"/>
      <c r="P52" s="231"/>
      <c r="Q52" s="233"/>
    </row>
    <row r="53" spans="1:17" s="56" customFormat="1" ht="15">
      <c r="A53" s="251">
        <v>38</v>
      </c>
      <c r="B53" s="238"/>
      <c r="C53" s="482" t="s">
        <v>1013</v>
      </c>
      <c r="D53" s="313"/>
      <c r="E53" s="313" t="s">
        <v>141</v>
      </c>
      <c r="F53" s="480">
        <v>1</v>
      </c>
      <c r="G53" s="160"/>
      <c r="H53" s="160"/>
      <c r="I53" s="178"/>
      <c r="J53" s="178"/>
      <c r="K53" s="178"/>
      <c r="L53" s="231"/>
      <c r="M53" s="232"/>
      <c r="N53" s="231"/>
      <c r="O53" s="231"/>
      <c r="P53" s="231"/>
      <c r="Q53" s="233"/>
    </row>
    <row r="54" spans="1:17" s="56" customFormat="1" ht="15">
      <c r="A54" s="251">
        <v>39</v>
      </c>
      <c r="B54" s="238"/>
      <c r="C54" s="482" t="s">
        <v>136</v>
      </c>
      <c r="D54" s="313"/>
      <c r="E54" s="313" t="s">
        <v>141</v>
      </c>
      <c r="F54" s="480">
        <v>1</v>
      </c>
      <c r="G54" s="160"/>
      <c r="H54" s="160"/>
      <c r="I54" s="178"/>
      <c r="J54" s="178"/>
      <c r="K54" s="178"/>
      <c r="L54" s="231"/>
      <c r="M54" s="232"/>
      <c r="N54" s="231"/>
      <c r="O54" s="231"/>
      <c r="P54" s="231"/>
      <c r="Q54" s="233"/>
    </row>
    <row r="55" spans="1:17" s="56" customFormat="1" ht="15">
      <c r="A55" s="251">
        <v>40</v>
      </c>
      <c r="B55" s="238"/>
      <c r="C55" s="312" t="s">
        <v>1014</v>
      </c>
      <c r="D55" s="313"/>
      <c r="E55" s="313" t="s">
        <v>141</v>
      </c>
      <c r="F55" s="480">
        <v>1</v>
      </c>
      <c r="G55" s="160"/>
      <c r="H55" s="160"/>
      <c r="I55" s="178"/>
      <c r="J55" s="178"/>
      <c r="K55" s="178"/>
      <c r="L55" s="231"/>
      <c r="M55" s="232"/>
      <c r="N55" s="231"/>
      <c r="O55" s="231"/>
      <c r="P55" s="231"/>
      <c r="Q55" s="233"/>
    </row>
    <row r="56" spans="1:17" s="56" customFormat="1" ht="15">
      <c r="A56" s="251">
        <v>41</v>
      </c>
      <c r="B56" s="238"/>
      <c r="C56" s="312" t="s">
        <v>1015</v>
      </c>
      <c r="D56" s="313"/>
      <c r="E56" s="313" t="s">
        <v>141</v>
      </c>
      <c r="F56" s="480">
        <v>1</v>
      </c>
      <c r="G56" s="160"/>
      <c r="H56" s="160"/>
      <c r="I56" s="178"/>
      <c r="J56" s="178"/>
      <c r="K56" s="178"/>
      <c r="L56" s="231"/>
      <c r="M56" s="232"/>
      <c r="N56" s="231"/>
      <c r="O56" s="231"/>
      <c r="P56" s="231"/>
      <c r="Q56" s="233"/>
    </row>
    <row r="57" spans="1:17" s="56" customFormat="1" ht="15">
      <c r="A57" s="251">
        <v>42</v>
      </c>
      <c r="B57" s="238"/>
      <c r="C57" s="312" t="s">
        <v>139</v>
      </c>
      <c r="D57" s="313"/>
      <c r="E57" s="313" t="s">
        <v>141</v>
      </c>
      <c r="F57" s="480">
        <v>1</v>
      </c>
      <c r="G57" s="160"/>
      <c r="H57" s="160"/>
      <c r="I57" s="178"/>
      <c r="J57" s="178"/>
      <c r="K57" s="178"/>
      <c r="L57" s="231"/>
      <c r="M57" s="232"/>
      <c r="N57" s="231"/>
      <c r="O57" s="231"/>
      <c r="P57" s="231"/>
      <c r="Q57" s="233"/>
    </row>
    <row r="58" spans="1:17" s="56" customFormat="1" ht="15">
      <c r="A58" s="251">
        <v>43</v>
      </c>
      <c r="B58" s="238"/>
      <c r="C58" s="481" t="s">
        <v>1016</v>
      </c>
      <c r="D58" s="313"/>
      <c r="E58" s="313"/>
      <c r="F58" s="480"/>
      <c r="G58" s="160"/>
      <c r="H58" s="160"/>
      <c r="I58" s="178"/>
      <c r="J58" s="178"/>
      <c r="K58" s="178"/>
      <c r="L58" s="231"/>
      <c r="M58" s="232"/>
      <c r="N58" s="231"/>
      <c r="O58" s="231"/>
      <c r="P58" s="231"/>
      <c r="Q58" s="233"/>
    </row>
    <row r="59" spans="1:17" s="56" customFormat="1" ht="15">
      <c r="A59" s="251">
        <v>44</v>
      </c>
      <c r="B59" s="238"/>
      <c r="C59" s="296" t="s">
        <v>1017</v>
      </c>
      <c r="D59" s="313">
        <v>50</v>
      </c>
      <c r="E59" s="313" t="s">
        <v>146</v>
      </c>
      <c r="F59" s="480">
        <v>102</v>
      </c>
      <c r="G59" s="159"/>
      <c r="H59" s="205"/>
      <c r="I59" s="160"/>
      <c r="J59" s="160"/>
      <c r="K59" s="161"/>
      <c r="L59" s="231"/>
      <c r="M59" s="232"/>
      <c r="N59" s="231"/>
      <c r="O59" s="231"/>
      <c r="P59" s="231"/>
      <c r="Q59" s="233"/>
    </row>
    <row r="60" spans="1:17" s="56" customFormat="1" ht="15">
      <c r="A60" s="251">
        <v>45</v>
      </c>
      <c r="B60" s="238"/>
      <c r="C60" s="296" t="s">
        <v>1018</v>
      </c>
      <c r="D60" s="313">
        <v>50</v>
      </c>
      <c r="E60" s="313" t="s">
        <v>140</v>
      </c>
      <c r="F60" s="480">
        <v>20</v>
      </c>
      <c r="G60" s="159"/>
      <c r="H60" s="205"/>
      <c r="I60" s="160"/>
      <c r="J60" s="160"/>
      <c r="K60" s="161"/>
      <c r="L60" s="231"/>
      <c r="M60" s="232"/>
      <c r="N60" s="231"/>
      <c r="O60" s="231"/>
      <c r="P60" s="231"/>
      <c r="Q60" s="233"/>
    </row>
    <row r="61" spans="1:17" s="56" customFormat="1" ht="15">
      <c r="A61" s="251">
        <v>46</v>
      </c>
      <c r="B61" s="238"/>
      <c r="C61" s="296" t="s">
        <v>1019</v>
      </c>
      <c r="D61" s="313">
        <v>50</v>
      </c>
      <c r="E61" s="313" t="s">
        <v>140</v>
      </c>
      <c r="F61" s="480">
        <v>8</v>
      </c>
      <c r="G61" s="159"/>
      <c r="H61" s="205"/>
      <c r="I61" s="160"/>
      <c r="J61" s="160"/>
      <c r="K61" s="161"/>
      <c r="L61" s="231"/>
      <c r="M61" s="232"/>
      <c r="N61" s="231"/>
      <c r="O61" s="231"/>
      <c r="P61" s="231"/>
      <c r="Q61" s="233"/>
    </row>
    <row r="62" spans="1:17" s="56" customFormat="1" ht="15">
      <c r="A62" s="251">
        <v>47</v>
      </c>
      <c r="B62" s="238"/>
      <c r="C62" s="296" t="s">
        <v>996</v>
      </c>
      <c r="D62" s="313">
        <v>50</v>
      </c>
      <c r="E62" s="313" t="s">
        <v>140</v>
      </c>
      <c r="F62" s="480">
        <v>1</v>
      </c>
      <c r="G62" s="159"/>
      <c r="H62" s="205"/>
      <c r="I62" s="160"/>
      <c r="J62" s="160"/>
      <c r="K62" s="161"/>
      <c r="L62" s="231"/>
      <c r="M62" s="232"/>
      <c r="N62" s="231"/>
      <c r="O62" s="231"/>
      <c r="P62" s="231"/>
      <c r="Q62" s="233"/>
    </row>
    <row r="63" spans="1:17" s="56" customFormat="1" ht="15">
      <c r="A63" s="251">
        <v>48</v>
      </c>
      <c r="B63" s="238"/>
      <c r="C63" s="296" t="s">
        <v>1020</v>
      </c>
      <c r="D63" s="313">
        <v>50</v>
      </c>
      <c r="E63" s="313" t="s">
        <v>140</v>
      </c>
      <c r="F63" s="480">
        <v>1</v>
      </c>
      <c r="G63" s="159"/>
      <c r="H63" s="205"/>
      <c r="I63" s="160"/>
      <c r="J63" s="160"/>
      <c r="K63" s="161"/>
      <c r="L63" s="231"/>
      <c r="M63" s="232"/>
      <c r="N63" s="231"/>
      <c r="O63" s="231"/>
      <c r="P63" s="231"/>
      <c r="Q63" s="233"/>
    </row>
    <row r="64" spans="1:17" s="56" customFormat="1" ht="15">
      <c r="A64" s="251">
        <v>49</v>
      </c>
      <c r="B64" s="238"/>
      <c r="C64" s="296" t="s">
        <v>667</v>
      </c>
      <c r="D64" s="313"/>
      <c r="E64" s="313" t="s">
        <v>140</v>
      </c>
      <c r="F64" s="480">
        <v>1</v>
      </c>
      <c r="G64" s="159"/>
      <c r="H64" s="205"/>
      <c r="I64" s="160"/>
      <c r="J64" s="160"/>
      <c r="K64" s="161"/>
      <c r="L64" s="231"/>
      <c r="M64" s="232"/>
      <c r="N64" s="231"/>
      <c r="O64" s="231"/>
      <c r="P64" s="231"/>
      <c r="Q64" s="233"/>
    </row>
    <row r="65" spans="1:17" s="56" customFormat="1" ht="25.5">
      <c r="A65" s="251">
        <v>50</v>
      </c>
      <c r="B65" s="238"/>
      <c r="C65" s="296" t="s">
        <v>1021</v>
      </c>
      <c r="D65" s="313"/>
      <c r="E65" s="313" t="s">
        <v>140</v>
      </c>
      <c r="F65" s="480">
        <v>1</v>
      </c>
      <c r="G65" s="159"/>
      <c r="H65" s="205"/>
      <c r="I65" s="160"/>
      <c r="J65" s="160"/>
      <c r="K65" s="161"/>
      <c r="L65" s="231"/>
      <c r="M65" s="232"/>
      <c r="N65" s="231"/>
      <c r="O65" s="231"/>
      <c r="P65" s="231"/>
      <c r="Q65" s="233"/>
    </row>
    <row r="66" spans="1:17" s="56" customFormat="1" ht="51">
      <c r="A66" s="251">
        <v>51</v>
      </c>
      <c r="B66" s="238"/>
      <c r="C66" s="296" t="s">
        <v>1022</v>
      </c>
      <c r="D66" s="313">
        <v>25</v>
      </c>
      <c r="E66" s="313" t="s">
        <v>140</v>
      </c>
      <c r="F66" s="480">
        <v>9</v>
      </c>
      <c r="G66" s="159"/>
      <c r="H66" s="205"/>
      <c r="I66" s="160"/>
      <c r="J66" s="178"/>
      <c r="K66" s="161"/>
      <c r="L66" s="231"/>
      <c r="M66" s="232"/>
      <c r="N66" s="231"/>
      <c r="O66" s="231"/>
      <c r="P66" s="231"/>
      <c r="Q66" s="233"/>
    </row>
    <row r="67" spans="1:17" s="56" customFormat="1" ht="15">
      <c r="A67" s="251">
        <v>52</v>
      </c>
      <c r="B67" s="238"/>
      <c r="C67" s="312" t="s">
        <v>276</v>
      </c>
      <c r="D67" s="313"/>
      <c r="E67" s="313" t="s">
        <v>141</v>
      </c>
      <c r="F67" s="480">
        <v>1</v>
      </c>
      <c r="G67" s="160"/>
      <c r="H67" s="160"/>
      <c r="I67" s="178"/>
      <c r="J67" s="178"/>
      <c r="K67" s="178"/>
      <c r="L67" s="231"/>
      <c r="M67" s="232"/>
      <c r="N67" s="231"/>
      <c r="O67" s="231"/>
      <c r="P67" s="231"/>
      <c r="Q67" s="233"/>
    </row>
    <row r="68" spans="1:17" s="56" customFormat="1" ht="15">
      <c r="A68" s="251">
        <v>53</v>
      </c>
      <c r="B68" s="238"/>
      <c r="C68" s="312" t="s">
        <v>136</v>
      </c>
      <c r="D68" s="313"/>
      <c r="E68" s="313" t="s">
        <v>141</v>
      </c>
      <c r="F68" s="480">
        <v>1</v>
      </c>
      <c r="G68" s="160"/>
      <c r="H68" s="160"/>
      <c r="I68" s="178"/>
      <c r="J68" s="178"/>
      <c r="K68" s="178"/>
      <c r="L68" s="231"/>
      <c r="M68" s="232"/>
      <c r="N68" s="231"/>
      <c r="O68" s="231"/>
      <c r="P68" s="231"/>
      <c r="Q68" s="233"/>
    </row>
    <row r="69" spans="1:17" s="56" customFormat="1" ht="15">
      <c r="A69" s="251">
        <v>54</v>
      </c>
      <c r="B69" s="238"/>
      <c r="C69" s="312" t="s">
        <v>1023</v>
      </c>
      <c r="D69" s="313"/>
      <c r="E69" s="313" t="s">
        <v>141</v>
      </c>
      <c r="F69" s="480">
        <v>1</v>
      </c>
      <c r="G69" s="160"/>
      <c r="H69" s="160"/>
      <c r="I69" s="178"/>
      <c r="J69" s="178"/>
      <c r="K69" s="178"/>
      <c r="L69" s="231"/>
      <c r="M69" s="232"/>
      <c r="N69" s="231"/>
      <c r="O69" s="231"/>
      <c r="P69" s="231"/>
      <c r="Q69" s="233"/>
    </row>
    <row r="70" spans="1:17" s="56" customFormat="1" ht="15">
      <c r="A70" s="251">
        <v>55</v>
      </c>
      <c r="B70" s="238"/>
      <c r="C70" s="312" t="s">
        <v>1279</v>
      </c>
      <c r="D70" s="313"/>
      <c r="E70" s="313" t="s">
        <v>141</v>
      </c>
      <c r="F70" s="480">
        <v>1</v>
      </c>
      <c r="G70" s="160"/>
      <c r="H70" s="160"/>
      <c r="I70" s="178"/>
      <c r="J70" s="178"/>
      <c r="K70" s="178"/>
      <c r="L70" s="231"/>
      <c r="M70" s="232"/>
      <c r="N70" s="231"/>
      <c r="O70" s="231"/>
      <c r="P70" s="231"/>
      <c r="Q70" s="233"/>
    </row>
    <row r="71" spans="1:17" s="56" customFormat="1" ht="15">
      <c r="A71" s="251">
        <v>56</v>
      </c>
      <c r="B71" s="238"/>
      <c r="C71" s="312" t="s">
        <v>139</v>
      </c>
      <c r="D71" s="313"/>
      <c r="E71" s="313" t="s">
        <v>141</v>
      </c>
      <c r="F71" s="480">
        <v>1</v>
      </c>
      <c r="G71" s="160"/>
      <c r="H71" s="160"/>
      <c r="I71" s="178"/>
      <c r="J71" s="178"/>
      <c r="K71" s="178"/>
      <c r="L71" s="231"/>
      <c r="M71" s="232"/>
      <c r="N71" s="231"/>
      <c r="O71" s="231"/>
      <c r="P71" s="231"/>
      <c r="Q71" s="233"/>
    </row>
    <row r="72" spans="1:17" s="56" customFormat="1" ht="15">
      <c r="A72" s="251"/>
      <c r="B72" s="238"/>
      <c r="C72" s="481" t="s">
        <v>1040</v>
      </c>
      <c r="D72" s="313"/>
      <c r="E72" s="313"/>
      <c r="F72" s="480"/>
      <c r="G72" s="160"/>
      <c r="H72" s="160"/>
      <c r="I72" s="178"/>
      <c r="J72" s="178"/>
      <c r="K72" s="178"/>
      <c r="L72" s="231"/>
      <c r="M72" s="232"/>
      <c r="N72" s="231"/>
      <c r="O72" s="231"/>
      <c r="P72" s="231"/>
      <c r="Q72" s="233"/>
    </row>
    <row r="73" spans="1:17" s="56" customFormat="1" ht="76.5">
      <c r="A73" s="251">
        <v>57</v>
      </c>
      <c r="B73" s="238"/>
      <c r="C73" s="296" t="s">
        <v>1475</v>
      </c>
      <c r="D73" s="313"/>
      <c r="E73" s="313" t="s">
        <v>1314</v>
      </c>
      <c r="F73" s="480"/>
      <c r="G73" s="160"/>
      <c r="H73" s="160"/>
      <c r="I73" s="178"/>
      <c r="J73" s="178"/>
      <c r="K73" s="178"/>
      <c r="L73" s="231"/>
      <c r="M73" s="232"/>
      <c r="N73" s="231"/>
      <c r="O73" s="231"/>
      <c r="P73" s="231"/>
      <c r="Q73" s="233"/>
    </row>
    <row r="74" spans="1:17" s="56" customFormat="1" ht="76.5">
      <c r="A74" s="251">
        <v>58</v>
      </c>
      <c r="B74" s="238"/>
      <c r="C74" s="296" t="s">
        <v>1476</v>
      </c>
      <c r="D74" s="313"/>
      <c r="E74" s="313" t="s">
        <v>1314</v>
      </c>
      <c r="F74" s="480"/>
      <c r="G74" s="160"/>
      <c r="H74" s="160"/>
      <c r="I74" s="178"/>
      <c r="J74" s="178"/>
      <c r="K74" s="178"/>
      <c r="L74" s="231"/>
      <c r="M74" s="232"/>
      <c r="N74" s="231"/>
      <c r="O74" s="231"/>
      <c r="P74" s="231"/>
      <c r="Q74" s="233"/>
    </row>
    <row r="75" spans="1:17" s="56" customFormat="1" ht="51">
      <c r="A75" s="251">
        <v>59</v>
      </c>
      <c r="B75" s="238"/>
      <c r="C75" s="296" t="s">
        <v>1477</v>
      </c>
      <c r="D75" s="313"/>
      <c r="E75" s="313" t="s">
        <v>1314</v>
      </c>
      <c r="F75" s="480"/>
      <c r="G75" s="160"/>
      <c r="H75" s="160"/>
      <c r="I75" s="178"/>
      <c r="J75" s="178"/>
      <c r="K75" s="178"/>
      <c r="L75" s="231"/>
      <c r="M75" s="232"/>
      <c r="N75" s="231"/>
      <c r="O75" s="231"/>
      <c r="P75" s="231"/>
      <c r="Q75" s="233"/>
    </row>
    <row r="76" spans="1:17" s="56" customFormat="1" ht="89.25">
      <c r="A76" s="251">
        <v>60</v>
      </c>
      <c r="B76" s="238"/>
      <c r="C76" s="296" t="s">
        <v>1478</v>
      </c>
      <c r="D76" s="313"/>
      <c r="E76" s="313" t="s">
        <v>1314</v>
      </c>
      <c r="F76" s="480"/>
      <c r="G76" s="160"/>
      <c r="H76" s="160"/>
      <c r="I76" s="178"/>
      <c r="J76" s="178"/>
      <c r="K76" s="178"/>
      <c r="L76" s="231"/>
      <c r="M76" s="232"/>
      <c r="N76" s="231"/>
      <c r="O76" s="231"/>
      <c r="P76" s="231"/>
      <c r="Q76" s="233"/>
    </row>
    <row r="77" spans="1:17" s="56" customFormat="1" ht="51">
      <c r="A77" s="251">
        <v>61</v>
      </c>
      <c r="B77" s="238"/>
      <c r="C77" s="296" t="s">
        <v>1479</v>
      </c>
      <c r="D77" s="313"/>
      <c r="E77" s="313" t="s">
        <v>1314</v>
      </c>
      <c r="F77" s="480"/>
      <c r="G77" s="160"/>
      <c r="H77" s="160"/>
      <c r="I77" s="178"/>
      <c r="J77" s="178"/>
      <c r="K77" s="178"/>
      <c r="L77" s="231"/>
      <c r="M77" s="232"/>
      <c r="N77" s="231"/>
      <c r="O77" s="231"/>
      <c r="P77" s="231"/>
      <c r="Q77" s="233"/>
    </row>
    <row r="78" spans="1:17" s="56" customFormat="1" ht="51">
      <c r="A78" s="251">
        <v>62</v>
      </c>
      <c r="B78" s="238"/>
      <c r="C78" s="296" t="s">
        <v>1480</v>
      </c>
      <c r="D78" s="313"/>
      <c r="E78" s="313" t="s">
        <v>1314</v>
      </c>
      <c r="F78" s="480"/>
      <c r="G78" s="160"/>
      <c r="H78" s="160"/>
      <c r="I78" s="178"/>
      <c r="J78" s="178"/>
      <c r="K78" s="178"/>
      <c r="L78" s="231"/>
      <c r="M78" s="232"/>
      <c r="N78" s="231"/>
      <c r="O78" s="231"/>
      <c r="P78" s="231"/>
      <c r="Q78" s="233"/>
    </row>
    <row r="79" spans="1:17" s="56" customFormat="1" ht="51">
      <c r="A79" s="251">
        <v>63</v>
      </c>
      <c r="B79" s="238"/>
      <c r="C79" s="296" t="s">
        <v>1479</v>
      </c>
      <c r="D79" s="313"/>
      <c r="E79" s="313" t="s">
        <v>1314</v>
      </c>
      <c r="F79" s="480"/>
      <c r="G79" s="160"/>
      <c r="H79" s="160"/>
      <c r="I79" s="178"/>
      <c r="J79" s="178"/>
      <c r="K79" s="178"/>
      <c r="L79" s="231"/>
      <c r="M79" s="232"/>
      <c r="N79" s="231"/>
      <c r="O79" s="231"/>
      <c r="P79" s="231"/>
      <c r="Q79" s="233"/>
    </row>
    <row r="80" spans="1:17" s="56" customFormat="1" ht="76.5">
      <c r="A80" s="251">
        <v>64</v>
      </c>
      <c r="B80" s="238"/>
      <c r="C80" s="296" t="s">
        <v>1481</v>
      </c>
      <c r="D80" s="313"/>
      <c r="E80" s="313" t="s">
        <v>1314</v>
      </c>
      <c r="F80" s="480"/>
      <c r="G80" s="160"/>
      <c r="H80" s="160"/>
      <c r="I80" s="178"/>
      <c r="J80" s="178"/>
      <c r="K80" s="178"/>
      <c r="L80" s="231"/>
      <c r="M80" s="232"/>
      <c r="N80" s="231"/>
      <c r="O80" s="231"/>
      <c r="P80" s="231"/>
      <c r="Q80" s="233"/>
    </row>
    <row r="81" spans="1:17" s="56" customFormat="1" ht="76.5">
      <c r="A81" s="251">
        <v>65</v>
      </c>
      <c r="B81" s="238"/>
      <c r="C81" s="296" t="s">
        <v>1483</v>
      </c>
      <c r="D81" s="313"/>
      <c r="E81" s="313" t="s">
        <v>1314</v>
      </c>
      <c r="F81" s="480"/>
      <c r="G81" s="160"/>
      <c r="H81" s="160"/>
      <c r="I81" s="178"/>
      <c r="J81" s="178"/>
      <c r="K81" s="178"/>
      <c r="L81" s="231"/>
      <c r="M81" s="232"/>
      <c r="N81" s="231"/>
      <c r="O81" s="231"/>
      <c r="P81" s="231"/>
      <c r="Q81" s="233"/>
    </row>
    <row r="82" spans="1:17" s="56" customFormat="1" ht="51">
      <c r="A82" s="251">
        <v>66</v>
      </c>
      <c r="B82" s="238"/>
      <c r="C82" s="296" t="s">
        <v>1482</v>
      </c>
      <c r="D82" s="313"/>
      <c r="E82" s="313" t="s">
        <v>1314</v>
      </c>
      <c r="F82" s="480"/>
      <c r="G82" s="160"/>
      <c r="H82" s="160"/>
      <c r="I82" s="178"/>
      <c r="J82" s="178"/>
      <c r="K82" s="178"/>
      <c r="L82" s="231"/>
      <c r="M82" s="232"/>
      <c r="N82" s="231"/>
      <c r="O82" s="231"/>
      <c r="P82" s="231"/>
      <c r="Q82" s="233"/>
    </row>
    <row r="83" spans="1:17" s="56" customFormat="1" ht="89.25">
      <c r="A83" s="251">
        <v>67</v>
      </c>
      <c r="B83" s="238"/>
      <c r="C83" s="296" t="s">
        <v>1484</v>
      </c>
      <c r="D83" s="313"/>
      <c r="E83" s="313" t="s">
        <v>1314</v>
      </c>
      <c r="F83" s="480"/>
      <c r="G83" s="160"/>
      <c r="H83" s="160"/>
      <c r="I83" s="178"/>
      <c r="J83" s="178"/>
      <c r="K83" s="178"/>
      <c r="L83" s="231"/>
      <c r="M83" s="232"/>
      <c r="N83" s="231"/>
      <c r="O83" s="231"/>
      <c r="P83" s="231"/>
      <c r="Q83" s="233"/>
    </row>
    <row r="84" spans="1:17" s="56" customFormat="1" ht="89.25">
      <c r="A84" s="251">
        <v>68</v>
      </c>
      <c r="B84" s="238"/>
      <c r="C84" s="296" t="s">
        <v>1485</v>
      </c>
      <c r="D84" s="313"/>
      <c r="E84" s="313" t="s">
        <v>1314</v>
      </c>
      <c r="F84" s="480"/>
      <c r="G84" s="160"/>
      <c r="H84" s="160"/>
      <c r="I84" s="178"/>
      <c r="J84" s="178"/>
      <c r="K84" s="178"/>
      <c r="L84" s="231"/>
      <c r="M84" s="232"/>
      <c r="N84" s="231"/>
      <c r="O84" s="231"/>
      <c r="P84" s="231"/>
      <c r="Q84" s="233"/>
    </row>
    <row r="85" spans="1:17" s="56" customFormat="1" ht="89.25">
      <c r="A85" s="251">
        <v>69</v>
      </c>
      <c r="B85" s="238"/>
      <c r="C85" s="296" t="s">
        <v>1486</v>
      </c>
      <c r="D85" s="313"/>
      <c r="E85" s="313" t="s">
        <v>1314</v>
      </c>
      <c r="F85" s="480"/>
      <c r="G85" s="160"/>
      <c r="H85" s="160"/>
      <c r="I85" s="178"/>
      <c r="J85" s="178"/>
      <c r="K85" s="178"/>
      <c r="L85" s="231"/>
      <c r="M85" s="232"/>
      <c r="N85" s="231"/>
      <c r="O85" s="231"/>
      <c r="P85" s="231"/>
      <c r="Q85" s="233"/>
    </row>
    <row r="86" spans="1:17" s="56" customFormat="1" ht="140.25">
      <c r="A86" s="251">
        <v>70</v>
      </c>
      <c r="B86" s="238"/>
      <c r="C86" s="296" t="s">
        <v>1487</v>
      </c>
      <c r="D86" s="313"/>
      <c r="E86" s="313" t="s">
        <v>1314</v>
      </c>
      <c r="F86" s="480"/>
      <c r="G86" s="160"/>
      <c r="H86" s="160"/>
      <c r="I86" s="178"/>
      <c r="J86" s="178"/>
      <c r="K86" s="178"/>
      <c r="L86" s="231"/>
      <c r="M86" s="232"/>
      <c r="N86" s="231"/>
      <c r="O86" s="231"/>
      <c r="P86" s="231"/>
      <c r="Q86" s="233"/>
    </row>
    <row r="87" spans="1:17" s="56" customFormat="1" ht="38.25">
      <c r="A87" s="251">
        <v>71</v>
      </c>
      <c r="B87" s="238"/>
      <c r="C87" s="296" t="s">
        <v>1488</v>
      </c>
      <c r="D87" s="313"/>
      <c r="E87" s="313" t="s">
        <v>1314</v>
      </c>
      <c r="F87" s="480"/>
      <c r="G87" s="160"/>
      <c r="H87" s="160"/>
      <c r="I87" s="178"/>
      <c r="J87" s="178"/>
      <c r="K87" s="178"/>
      <c r="L87" s="231"/>
      <c r="M87" s="232"/>
      <c r="N87" s="231"/>
      <c r="O87" s="231"/>
      <c r="P87" s="231"/>
      <c r="Q87" s="233"/>
    </row>
    <row r="88" spans="1:17" s="56" customFormat="1" ht="51">
      <c r="A88" s="251">
        <v>72</v>
      </c>
      <c r="B88" s="238"/>
      <c r="C88" s="296" t="s">
        <v>1489</v>
      </c>
      <c r="D88" s="313"/>
      <c r="E88" s="313" t="s">
        <v>141</v>
      </c>
      <c r="F88" s="480">
        <v>1</v>
      </c>
      <c r="G88" s="160"/>
      <c r="H88" s="160"/>
      <c r="I88" s="178"/>
      <c r="J88" s="178"/>
      <c r="K88" s="178"/>
      <c r="L88" s="231"/>
      <c r="M88" s="232"/>
      <c r="N88" s="231"/>
      <c r="O88" s="231"/>
      <c r="P88" s="231"/>
      <c r="Q88" s="233"/>
    </row>
    <row r="89" spans="1:17" s="56" customFormat="1" ht="15">
      <c r="A89" s="604"/>
      <c r="B89" s="602"/>
      <c r="C89" s="605" t="s">
        <v>1315</v>
      </c>
      <c r="D89" s="606"/>
      <c r="E89" s="606"/>
      <c r="F89" s="607"/>
      <c r="G89" s="471"/>
      <c r="H89" s="471"/>
      <c r="I89" s="472"/>
      <c r="J89" s="472"/>
      <c r="K89" s="472"/>
      <c r="L89" s="231"/>
      <c r="M89" s="232"/>
      <c r="N89" s="231"/>
      <c r="O89" s="231"/>
      <c r="P89" s="231"/>
      <c r="Q89" s="233"/>
    </row>
    <row r="90" spans="1:17" s="56" customFormat="1" ht="25.5">
      <c r="A90" s="251">
        <v>73</v>
      </c>
      <c r="B90" s="238"/>
      <c r="C90" s="603" t="s">
        <v>1294</v>
      </c>
      <c r="D90" s="278"/>
      <c r="E90" s="278" t="s">
        <v>140</v>
      </c>
      <c r="F90" s="304">
        <v>6</v>
      </c>
      <c r="G90" s="164"/>
      <c r="H90" s="164"/>
      <c r="I90" s="178"/>
      <c r="J90" s="178"/>
      <c r="K90" s="178"/>
      <c r="L90" s="231"/>
      <c r="M90" s="232"/>
      <c r="N90" s="231"/>
      <c r="O90" s="231"/>
      <c r="P90" s="231"/>
      <c r="Q90" s="233"/>
    </row>
    <row r="91" spans="1:17" s="56" customFormat="1" ht="15">
      <c r="A91" s="251">
        <v>74</v>
      </c>
      <c r="B91" s="238"/>
      <c r="C91" s="603" t="s">
        <v>1295</v>
      </c>
      <c r="D91" s="278"/>
      <c r="E91" s="278"/>
      <c r="F91" s="304"/>
      <c r="G91" s="164"/>
      <c r="H91" s="164"/>
      <c r="I91" s="178"/>
      <c r="J91" s="178"/>
      <c r="K91" s="178"/>
      <c r="L91" s="231"/>
      <c r="M91" s="232"/>
      <c r="N91" s="231"/>
      <c r="O91" s="231"/>
      <c r="P91" s="231"/>
      <c r="Q91" s="233"/>
    </row>
    <row r="92" spans="1:17" s="56" customFormat="1" ht="15">
      <c r="A92" s="251">
        <v>33</v>
      </c>
      <c r="B92" s="238"/>
      <c r="C92" s="296"/>
      <c r="D92" s="278"/>
      <c r="E92" s="278"/>
      <c r="F92" s="304"/>
      <c r="G92" s="164"/>
      <c r="H92" s="164"/>
      <c r="I92" s="178"/>
      <c r="J92" s="178"/>
      <c r="K92" s="178"/>
      <c r="L92" s="231"/>
      <c r="M92" s="232"/>
      <c r="N92" s="231"/>
      <c r="O92" s="231"/>
      <c r="P92" s="231"/>
      <c r="Q92" s="233"/>
    </row>
    <row r="93" spans="1:17" s="56" customFormat="1" ht="25.5">
      <c r="A93" s="251">
        <v>34</v>
      </c>
      <c r="B93" s="238"/>
      <c r="C93" s="603" t="s">
        <v>1296</v>
      </c>
      <c r="D93" s="278"/>
      <c r="E93" s="278" t="s">
        <v>140</v>
      </c>
      <c r="F93" s="304">
        <v>1</v>
      </c>
      <c r="G93" s="164"/>
      <c r="H93" s="164"/>
      <c r="I93" s="178"/>
      <c r="J93" s="178"/>
      <c r="K93" s="178"/>
      <c r="L93" s="231"/>
      <c r="M93" s="232"/>
      <c r="N93" s="231"/>
      <c r="O93" s="231"/>
      <c r="P93" s="231"/>
      <c r="Q93" s="233"/>
    </row>
    <row r="94" spans="1:17" s="56" customFormat="1" ht="25.5">
      <c r="A94" s="251">
        <v>35</v>
      </c>
      <c r="B94" s="238"/>
      <c r="C94" s="603" t="s">
        <v>1490</v>
      </c>
      <c r="D94" s="278"/>
      <c r="E94" s="278"/>
      <c r="F94" s="304"/>
      <c r="G94" s="164"/>
      <c r="H94" s="164"/>
      <c r="I94" s="178"/>
      <c r="J94" s="178"/>
      <c r="K94" s="178"/>
      <c r="L94" s="231"/>
      <c r="M94" s="232"/>
      <c r="N94" s="231"/>
      <c r="O94" s="231"/>
      <c r="P94" s="231"/>
      <c r="Q94" s="233"/>
    </row>
    <row r="95" spans="1:17" s="56" customFormat="1" ht="25.5">
      <c r="A95" s="251">
        <v>36</v>
      </c>
      <c r="B95" s="238"/>
      <c r="C95" s="603" t="s">
        <v>1491</v>
      </c>
      <c r="D95" s="278"/>
      <c r="E95" s="278"/>
      <c r="F95" s="304"/>
      <c r="G95" s="164"/>
      <c r="H95" s="164"/>
      <c r="I95" s="178"/>
      <c r="J95" s="178"/>
      <c r="K95" s="178"/>
      <c r="L95" s="231"/>
      <c r="M95" s="232"/>
      <c r="N95" s="231"/>
      <c r="O95" s="231"/>
      <c r="P95" s="231"/>
      <c r="Q95" s="233"/>
    </row>
    <row r="96" spans="1:17" s="56" customFormat="1" ht="15">
      <c r="A96" s="251">
        <v>37</v>
      </c>
      <c r="B96" s="238"/>
      <c r="C96" s="603" t="s">
        <v>1298</v>
      </c>
      <c r="D96" s="278"/>
      <c r="E96" s="278"/>
      <c r="F96" s="304"/>
      <c r="G96" s="164"/>
      <c r="H96" s="164"/>
      <c r="I96" s="178"/>
      <c r="J96" s="178"/>
      <c r="K96" s="178"/>
      <c r="L96" s="231"/>
      <c r="M96" s="232"/>
      <c r="N96" s="231"/>
      <c r="O96" s="231"/>
      <c r="P96" s="231"/>
      <c r="Q96" s="233"/>
    </row>
    <row r="97" spans="1:17" s="56" customFormat="1" ht="15">
      <c r="A97" s="251">
        <v>38</v>
      </c>
      <c r="B97" s="238"/>
      <c r="C97" s="296"/>
      <c r="D97" s="278"/>
      <c r="E97" s="278"/>
      <c r="F97" s="304"/>
      <c r="G97" s="164"/>
      <c r="H97" s="164"/>
      <c r="I97" s="178"/>
      <c r="J97" s="178"/>
      <c r="K97" s="178"/>
      <c r="L97" s="231"/>
      <c r="M97" s="232"/>
      <c r="N97" s="231"/>
      <c r="O97" s="231"/>
      <c r="P97" s="231"/>
      <c r="Q97" s="233"/>
    </row>
    <row r="98" spans="1:17" s="56" customFormat="1" ht="25.5">
      <c r="A98" s="251">
        <v>39</v>
      </c>
      <c r="B98" s="238"/>
      <c r="C98" s="603" t="s">
        <v>1299</v>
      </c>
      <c r="D98" s="278"/>
      <c r="E98" s="278" t="s">
        <v>141</v>
      </c>
      <c r="F98" s="304">
        <v>1</v>
      </c>
      <c r="G98" s="164"/>
      <c r="H98" s="164"/>
      <c r="I98" s="178"/>
      <c r="J98" s="178"/>
      <c r="K98" s="178"/>
      <c r="L98" s="231"/>
      <c r="M98" s="232"/>
      <c r="N98" s="231"/>
      <c r="O98" s="231"/>
      <c r="P98" s="231"/>
      <c r="Q98" s="233"/>
    </row>
    <row r="99" spans="1:17" s="56" customFormat="1" ht="25.5">
      <c r="A99" s="251">
        <v>40</v>
      </c>
      <c r="B99" s="238"/>
      <c r="C99" s="603" t="s">
        <v>1492</v>
      </c>
      <c r="D99" s="278"/>
      <c r="E99" s="278"/>
      <c r="F99" s="304"/>
      <c r="G99" s="164"/>
      <c r="H99" s="164"/>
      <c r="I99" s="178"/>
      <c r="J99" s="178"/>
      <c r="K99" s="178"/>
      <c r="L99" s="231"/>
      <c r="M99" s="232"/>
      <c r="N99" s="231"/>
      <c r="O99" s="231"/>
      <c r="P99" s="231"/>
      <c r="Q99" s="233"/>
    </row>
    <row r="100" spans="1:17" s="56" customFormat="1" ht="25.5">
      <c r="A100" s="251">
        <v>41</v>
      </c>
      <c r="B100" s="238"/>
      <c r="C100" s="603" t="s">
        <v>1493</v>
      </c>
      <c r="D100" s="278"/>
      <c r="E100" s="278"/>
      <c r="F100" s="304"/>
      <c r="G100" s="164"/>
      <c r="H100" s="164"/>
      <c r="I100" s="178"/>
      <c r="J100" s="178"/>
      <c r="K100" s="178"/>
      <c r="L100" s="231"/>
      <c r="M100" s="232"/>
      <c r="N100" s="231"/>
      <c r="O100" s="231"/>
      <c r="P100" s="231"/>
      <c r="Q100" s="233"/>
    </row>
    <row r="101" spans="1:17" s="56" customFormat="1" ht="15">
      <c r="A101" s="251">
        <v>42</v>
      </c>
      <c r="B101" s="238"/>
      <c r="C101" s="603" t="s">
        <v>1300</v>
      </c>
      <c r="D101" s="278"/>
      <c r="E101" s="278"/>
      <c r="F101" s="304"/>
      <c r="G101" s="164"/>
      <c r="H101" s="164"/>
      <c r="I101" s="178"/>
      <c r="J101" s="178"/>
      <c r="K101" s="178"/>
      <c r="L101" s="231"/>
      <c r="M101" s="232"/>
      <c r="N101" s="231"/>
      <c r="O101" s="231"/>
      <c r="P101" s="231"/>
      <c r="Q101" s="233"/>
    </row>
    <row r="102" spans="1:17" s="56" customFormat="1" ht="15">
      <c r="A102" s="251">
        <v>43</v>
      </c>
      <c r="B102" s="238"/>
      <c r="C102" s="296"/>
      <c r="D102" s="278"/>
      <c r="E102" s="278"/>
      <c r="F102" s="304"/>
      <c r="G102" s="164"/>
      <c r="H102" s="164"/>
      <c r="I102" s="178"/>
      <c r="J102" s="178"/>
      <c r="K102" s="178"/>
      <c r="L102" s="231"/>
      <c r="M102" s="232"/>
      <c r="N102" s="231"/>
      <c r="O102" s="231"/>
      <c r="P102" s="231"/>
      <c r="Q102" s="233"/>
    </row>
    <row r="103" spans="1:17" s="56" customFormat="1" ht="25.5">
      <c r="A103" s="251">
        <v>44</v>
      </c>
      <c r="B103" s="238"/>
      <c r="C103" s="603" t="s">
        <v>1494</v>
      </c>
      <c r="D103" s="278"/>
      <c r="E103" s="278" t="s">
        <v>141</v>
      </c>
      <c r="F103" s="304">
        <v>12</v>
      </c>
      <c r="G103" s="164"/>
      <c r="H103" s="164"/>
      <c r="I103" s="178"/>
      <c r="J103" s="178"/>
      <c r="K103" s="178"/>
      <c r="L103" s="231"/>
      <c r="M103" s="232"/>
      <c r="N103" s="231"/>
      <c r="O103" s="231"/>
      <c r="P103" s="231"/>
      <c r="Q103" s="233"/>
    </row>
    <row r="104" spans="1:17" s="56" customFormat="1" ht="25.5">
      <c r="A104" s="251">
        <v>45</v>
      </c>
      <c r="B104" s="238"/>
      <c r="C104" s="603" t="s">
        <v>1495</v>
      </c>
      <c r="D104" s="278"/>
      <c r="E104" s="278"/>
      <c r="F104" s="304"/>
      <c r="G104" s="164"/>
      <c r="H104" s="164"/>
      <c r="I104" s="178"/>
      <c r="J104" s="178"/>
      <c r="K104" s="178"/>
      <c r="L104" s="231"/>
      <c r="M104" s="232"/>
      <c r="N104" s="231"/>
      <c r="O104" s="231"/>
      <c r="P104" s="231"/>
      <c r="Q104" s="233"/>
    </row>
    <row r="105" spans="1:17" s="56" customFormat="1" ht="25.5">
      <c r="A105" s="251">
        <v>46</v>
      </c>
      <c r="B105" s="238"/>
      <c r="C105" s="603" t="s">
        <v>1297</v>
      </c>
      <c r="D105" s="278"/>
      <c r="E105" s="278"/>
      <c r="F105" s="304"/>
      <c r="G105" s="164"/>
      <c r="H105" s="164"/>
      <c r="I105" s="178"/>
      <c r="J105" s="178"/>
      <c r="K105" s="178"/>
      <c r="L105" s="231"/>
      <c r="M105" s="232"/>
      <c r="N105" s="231"/>
      <c r="O105" s="231"/>
      <c r="P105" s="231"/>
      <c r="Q105" s="233"/>
    </row>
    <row r="106" spans="1:17" s="56" customFormat="1" ht="15">
      <c r="A106" s="251">
        <v>47</v>
      </c>
      <c r="B106" s="238"/>
      <c r="C106" s="603" t="s">
        <v>1298</v>
      </c>
      <c r="D106" s="278"/>
      <c r="E106" s="278"/>
      <c r="F106" s="304"/>
      <c r="G106" s="164"/>
      <c r="H106" s="164"/>
      <c r="I106" s="178"/>
      <c r="J106" s="178"/>
      <c r="K106" s="178"/>
      <c r="L106" s="231"/>
      <c r="M106" s="232"/>
      <c r="N106" s="231"/>
      <c r="O106" s="231"/>
      <c r="P106" s="231"/>
      <c r="Q106" s="233"/>
    </row>
    <row r="107" spans="1:17" s="56" customFormat="1" ht="15">
      <c r="A107" s="251">
        <v>48</v>
      </c>
      <c r="B107" s="238"/>
      <c r="C107" s="296"/>
      <c r="D107" s="278"/>
      <c r="E107" s="278"/>
      <c r="F107" s="304"/>
      <c r="G107" s="164"/>
      <c r="H107" s="164"/>
      <c r="I107" s="178"/>
      <c r="J107" s="178"/>
      <c r="K107" s="178"/>
      <c r="L107" s="231"/>
      <c r="M107" s="232"/>
      <c r="N107" s="231"/>
      <c r="O107" s="231"/>
      <c r="P107" s="231"/>
      <c r="Q107" s="233"/>
    </row>
    <row r="108" spans="1:17" s="56" customFormat="1" ht="25.5">
      <c r="A108" s="251">
        <v>49</v>
      </c>
      <c r="B108" s="238"/>
      <c r="C108" s="603" t="s">
        <v>1496</v>
      </c>
      <c r="D108" s="278"/>
      <c r="E108" s="278" t="s">
        <v>141</v>
      </c>
      <c r="F108" s="304">
        <v>12</v>
      </c>
      <c r="G108" s="164"/>
      <c r="H108" s="164"/>
      <c r="I108" s="178"/>
      <c r="J108" s="178"/>
      <c r="K108" s="178"/>
      <c r="L108" s="231"/>
      <c r="M108" s="232"/>
      <c r="N108" s="231"/>
      <c r="O108" s="231"/>
      <c r="P108" s="231"/>
      <c r="Q108" s="233"/>
    </row>
    <row r="109" spans="1:17" s="56" customFormat="1" ht="15">
      <c r="A109" s="251">
        <v>50</v>
      </c>
      <c r="B109" s="238"/>
      <c r="C109" s="603" t="s">
        <v>1301</v>
      </c>
      <c r="D109" s="278"/>
      <c r="E109" s="278"/>
      <c r="F109" s="304"/>
      <c r="G109" s="164"/>
      <c r="H109" s="164"/>
      <c r="I109" s="178"/>
      <c r="J109" s="178"/>
      <c r="K109" s="178"/>
      <c r="L109" s="231"/>
      <c r="M109" s="232"/>
      <c r="N109" s="231"/>
      <c r="O109" s="231"/>
      <c r="P109" s="231"/>
      <c r="Q109" s="233"/>
    </row>
    <row r="110" spans="1:17" s="56" customFormat="1" ht="25.5">
      <c r="A110" s="251">
        <v>51</v>
      </c>
      <c r="B110" s="238"/>
      <c r="C110" s="296" t="s">
        <v>1497</v>
      </c>
      <c r="D110" s="278"/>
      <c r="E110" s="278" t="s">
        <v>141</v>
      </c>
      <c r="F110" s="304">
        <v>1</v>
      </c>
      <c r="G110" s="164"/>
      <c r="H110" s="164"/>
      <c r="I110" s="178"/>
      <c r="J110" s="178"/>
      <c r="K110" s="178"/>
      <c r="L110" s="231"/>
      <c r="M110" s="232"/>
      <c r="N110" s="231"/>
      <c r="O110" s="231"/>
      <c r="P110" s="231"/>
      <c r="Q110" s="233"/>
    </row>
    <row r="111" spans="1:17" s="56" customFormat="1" ht="25.5">
      <c r="A111" s="251">
        <v>52</v>
      </c>
      <c r="B111" s="238"/>
      <c r="C111" s="603" t="s">
        <v>1498</v>
      </c>
      <c r="D111" s="278"/>
      <c r="E111" s="278" t="s">
        <v>141</v>
      </c>
      <c r="F111" s="304">
        <v>5</v>
      </c>
      <c r="G111" s="164"/>
      <c r="H111" s="164"/>
      <c r="I111" s="178"/>
      <c r="J111" s="178"/>
      <c r="K111" s="178"/>
      <c r="L111" s="231"/>
      <c r="M111" s="232"/>
      <c r="N111" s="231"/>
      <c r="O111" s="231"/>
      <c r="P111" s="231"/>
      <c r="Q111" s="233"/>
    </row>
    <row r="112" spans="1:17" s="56" customFormat="1" ht="25.5">
      <c r="A112" s="251">
        <v>53</v>
      </c>
      <c r="B112" s="238"/>
      <c r="C112" s="603" t="s">
        <v>1499</v>
      </c>
      <c r="D112" s="278"/>
      <c r="E112" s="278"/>
      <c r="F112" s="304"/>
      <c r="G112" s="164"/>
      <c r="H112" s="164"/>
      <c r="I112" s="178"/>
      <c r="J112" s="178"/>
      <c r="K112" s="178"/>
      <c r="L112" s="231"/>
      <c r="M112" s="232"/>
      <c r="N112" s="231"/>
      <c r="O112" s="231"/>
      <c r="P112" s="231"/>
      <c r="Q112" s="233"/>
    </row>
    <row r="113" spans="1:17" s="56" customFormat="1" ht="25.5">
      <c r="A113" s="251">
        <v>54</v>
      </c>
      <c r="B113" s="238"/>
      <c r="C113" s="603" t="s">
        <v>1500</v>
      </c>
      <c r="D113" s="278"/>
      <c r="E113" s="278"/>
      <c r="F113" s="304"/>
      <c r="G113" s="164"/>
      <c r="H113" s="164"/>
      <c r="I113" s="178"/>
      <c r="J113" s="178"/>
      <c r="K113" s="178"/>
      <c r="L113" s="231"/>
      <c r="M113" s="232"/>
      <c r="N113" s="231"/>
      <c r="O113" s="231"/>
      <c r="P113" s="231"/>
      <c r="Q113" s="233"/>
    </row>
    <row r="114" spans="1:17" s="56" customFormat="1" ht="15">
      <c r="A114" s="251">
        <v>55</v>
      </c>
      <c r="B114" s="238"/>
      <c r="C114" s="603" t="s">
        <v>1302</v>
      </c>
      <c r="D114" s="278"/>
      <c r="E114" s="278"/>
      <c r="F114" s="304"/>
      <c r="G114" s="164"/>
      <c r="H114" s="164"/>
      <c r="I114" s="178"/>
      <c r="J114" s="178"/>
      <c r="K114" s="178"/>
      <c r="L114" s="231"/>
      <c r="M114" s="232"/>
      <c r="N114" s="231"/>
      <c r="O114" s="231"/>
      <c r="P114" s="231"/>
      <c r="Q114" s="233"/>
    </row>
    <row r="115" spans="1:17" s="56" customFormat="1" ht="15">
      <c r="A115" s="251">
        <v>56</v>
      </c>
      <c r="B115" s="238"/>
      <c r="C115" s="296"/>
      <c r="D115" s="278"/>
      <c r="E115" s="278"/>
      <c r="F115" s="304"/>
      <c r="G115" s="164"/>
      <c r="H115" s="164"/>
      <c r="I115" s="178"/>
      <c r="J115" s="178"/>
      <c r="K115" s="178"/>
      <c r="L115" s="231"/>
      <c r="M115" s="232"/>
      <c r="N115" s="231"/>
      <c r="O115" s="231"/>
      <c r="P115" s="231"/>
      <c r="Q115" s="233"/>
    </row>
    <row r="116" spans="1:17" s="56" customFormat="1" ht="25.5">
      <c r="A116" s="251">
        <v>57</v>
      </c>
      <c r="B116" s="238"/>
      <c r="C116" s="603" t="s">
        <v>1502</v>
      </c>
      <c r="D116" s="278"/>
      <c r="E116" s="278" t="s">
        <v>141</v>
      </c>
      <c r="F116" s="304">
        <v>3</v>
      </c>
      <c r="G116" s="164"/>
      <c r="H116" s="164"/>
      <c r="I116" s="178"/>
      <c r="J116" s="178"/>
      <c r="K116" s="178"/>
      <c r="L116" s="231"/>
      <c r="M116" s="232"/>
      <c r="N116" s="231"/>
      <c r="O116" s="231"/>
      <c r="P116" s="231"/>
      <c r="Q116" s="233"/>
    </row>
    <row r="117" spans="1:17" s="56" customFormat="1" ht="25.5">
      <c r="A117" s="251">
        <v>58</v>
      </c>
      <c r="B117" s="238"/>
      <c r="C117" s="603" t="s">
        <v>1499</v>
      </c>
      <c r="D117" s="278"/>
      <c r="E117" s="278"/>
      <c r="F117" s="304"/>
      <c r="G117" s="164"/>
      <c r="H117" s="164"/>
      <c r="I117" s="178"/>
      <c r="J117" s="178"/>
      <c r="K117" s="178"/>
      <c r="L117" s="231"/>
      <c r="M117" s="232"/>
      <c r="N117" s="231"/>
      <c r="O117" s="231"/>
      <c r="P117" s="231"/>
      <c r="Q117" s="233"/>
    </row>
    <row r="118" spans="1:17" s="56" customFormat="1" ht="25.5">
      <c r="A118" s="251">
        <v>59</v>
      </c>
      <c r="B118" s="238"/>
      <c r="C118" s="603" t="s">
        <v>1501</v>
      </c>
      <c r="D118" s="278"/>
      <c r="E118" s="278"/>
      <c r="F118" s="304"/>
      <c r="G118" s="164"/>
      <c r="H118" s="164"/>
      <c r="I118" s="178"/>
      <c r="J118" s="178"/>
      <c r="K118" s="178"/>
      <c r="L118" s="231"/>
      <c r="M118" s="232"/>
      <c r="N118" s="231"/>
      <c r="O118" s="231"/>
      <c r="P118" s="231"/>
      <c r="Q118" s="233"/>
    </row>
    <row r="119" spans="1:17" s="56" customFormat="1" ht="15">
      <c r="A119" s="251">
        <v>60</v>
      </c>
      <c r="B119" s="238"/>
      <c r="C119" s="603" t="s">
        <v>1302</v>
      </c>
      <c r="D119" s="278"/>
      <c r="E119" s="278"/>
      <c r="F119" s="304"/>
      <c r="G119" s="164"/>
      <c r="H119" s="164"/>
      <c r="I119" s="178"/>
      <c r="J119" s="178"/>
      <c r="K119" s="178"/>
      <c r="L119" s="231"/>
      <c r="M119" s="232"/>
      <c r="N119" s="231"/>
      <c r="O119" s="231"/>
      <c r="P119" s="231"/>
      <c r="Q119" s="233"/>
    </row>
    <row r="120" spans="1:17" s="56" customFormat="1" ht="15">
      <c r="A120" s="251">
        <v>61</v>
      </c>
      <c r="B120" s="238"/>
      <c r="C120" s="296"/>
      <c r="D120" s="278"/>
      <c r="E120" s="278"/>
      <c r="F120" s="304"/>
      <c r="G120" s="164"/>
      <c r="H120" s="164"/>
      <c r="I120" s="178"/>
      <c r="J120" s="178"/>
      <c r="K120" s="178"/>
      <c r="L120" s="231"/>
      <c r="M120" s="232"/>
      <c r="N120" s="231"/>
      <c r="O120" s="231"/>
      <c r="P120" s="231"/>
      <c r="Q120" s="233"/>
    </row>
    <row r="121" spans="1:17" s="56" customFormat="1" ht="25.5">
      <c r="A121" s="251">
        <v>62</v>
      </c>
      <c r="B121" s="238"/>
      <c r="C121" s="603" t="s">
        <v>1498</v>
      </c>
      <c r="D121" s="278"/>
      <c r="E121" s="278" t="s">
        <v>141</v>
      </c>
      <c r="F121" s="304">
        <v>14</v>
      </c>
      <c r="G121" s="164"/>
      <c r="H121" s="164"/>
      <c r="I121" s="178"/>
      <c r="J121" s="178"/>
      <c r="K121" s="178"/>
      <c r="L121" s="231"/>
      <c r="M121" s="232"/>
      <c r="N121" s="231"/>
      <c r="O121" s="231"/>
      <c r="P121" s="231"/>
      <c r="Q121" s="233"/>
    </row>
    <row r="122" spans="1:17" s="56" customFormat="1" ht="25.5">
      <c r="A122" s="251">
        <v>63</v>
      </c>
      <c r="B122" s="238"/>
      <c r="C122" s="603" t="s">
        <v>1503</v>
      </c>
      <c r="D122" s="278"/>
      <c r="E122" s="278"/>
      <c r="F122" s="304"/>
      <c r="G122" s="164"/>
      <c r="H122" s="164"/>
      <c r="I122" s="178"/>
      <c r="J122" s="178"/>
      <c r="K122" s="178"/>
      <c r="L122" s="231"/>
      <c r="M122" s="232"/>
      <c r="N122" s="231"/>
      <c r="O122" s="231"/>
      <c r="P122" s="231"/>
      <c r="Q122" s="233"/>
    </row>
    <row r="123" spans="1:17" s="56" customFormat="1" ht="25.5">
      <c r="A123" s="251">
        <v>64</v>
      </c>
      <c r="B123" s="238"/>
      <c r="C123" s="603" t="s">
        <v>1504</v>
      </c>
      <c r="D123" s="278"/>
      <c r="E123" s="278"/>
      <c r="F123" s="304"/>
      <c r="G123" s="164"/>
      <c r="H123" s="164"/>
      <c r="I123" s="178"/>
      <c r="J123" s="178"/>
      <c r="K123" s="178"/>
      <c r="L123" s="231"/>
      <c r="M123" s="232"/>
      <c r="N123" s="231"/>
      <c r="O123" s="231"/>
      <c r="P123" s="231"/>
      <c r="Q123" s="233"/>
    </row>
    <row r="124" spans="1:17" s="56" customFormat="1" ht="15">
      <c r="A124" s="251">
        <v>65</v>
      </c>
      <c r="B124" s="238"/>
      <c r="C124" s="603" t="s">
        <v>1302</v>
      </c>
      <c r="D124" s="278"/>
      <c r="E124" s="278"/>
      <c r="F124" s="304"/>
      <c r="G124" s="164"/>
      <c r="H124" s="164"/>
      <c r="I124" s="178"/>
      <c r="J124" s="178"/>
      <c r="K124" s="178"/>
      <c r="L124" s="231"/>
      <c r="M124" s="232"/>
      <c r="N124" s="231"/>
      <c r="O124" s="231"/>
      <c r="P124" s="231"/>
      <c r="Q124" s="233"/>
    </row>
    <row r="125" spans="1:17" s="56" customFormat="1" ht="15">
      <c r="A125" s="251">
        <v>66</v>
      </c>
      <c r="B125" s="238"/>
      <c r="C125" s="296"/>
      <c r="D125" s="278"/>
      <c r="E125" s="278"/>
      <c r="F125" s="304"/>
      <c r="G125" s="164"/>
      <c r="H125" s="164"/>
      <c r="I125" s="178"/>
      <c r="J125" s="178"/>
      <c r="K125" s="178"/>
      <c r="L125" s="231"/>
      <c r="M125" s="232"/>
      <c r="N125" s="231"/>
      <c r="O125" s="231"/>
      <c r="P125" s="231"/>
      <c r="Q125" s="233"/>
    </row>
    <row r="126" spans="1:17" s="56" customFormat="1" ht="25.5">
      <c r="A126" s="251">
        <v>67</v>
      </c>
      <c r="B126" s="238"/>
      <c r="C126" s="603" t="s">
        <v>1505</v>
      </c>
      <c r="D126" s="278"/>
      <c r="E126" s="278" t="s">
        <v>141</v>
      </c>
      <c r="F126" s="304">
        <v>3</v>
      </c>
      <c r="G126" s="164"/>
      <c r="H126" s="164"/>
      <c r="I126" s="178"/>
      <c r="J126" s="178"/>
      <c r="K126" s="178"/>
      <c r="L126" s="231"/>
      <c r="M126" s="232"/>
      <c r="N126" s="231"/>
      <c r="O126" s="231"/>
      <c r="P126" s="231"/>
      <c r="Q126" s="233"/>
    </row>
    <row r="127" spans="1:17" s="56" customFormat="1" ht="25.5">
      <c r="A127" s="251">
        <v>68</v>
      </c>
      <c r="B127" s="238"/>
      <c r="C127" s="603" t="s">
        <v>1506</v>
      </c>
      <c r="D127" s="278"/>
      <c r="E127" s="278"/>
      <c r="F127" s="304"/>
      <c r="G127" s="164"/>
      <c r="H127" s="164"/>
      <c r="I127" s="178"/>
      <c r="J127" s="178"/>
      <c r="K127" s="178"/>
      <c r="L127" s="231"/>
      <c r="M127" s="232"/>
      <c r="N127" s="231"/>
      <c r="O127" s="231"/>
      <c r="P127" s="231"/>
      <c r="Q127" s="233"/>
    </row>
    <row r="128" spans="1:17" s="56" customFormat="1" ht="25.5">
      <c r="A128" s="251">
        <v>69</v>
      </c>
      <c r="B128" s="238"/>
      <c r="C128" s="603" t="s">
        <v>1507</v>
      </c>
      <c r="D128" s="278"/>
      <c r="E128" s="278"/>
      <c r="F128" s="304"/>
      <c r="G128" s="164"/>
      <c r="H128" s="164"/>
      <c r="I128" s="178"/>
      <c r="J128" s="178"/>
      <c r="K128" s="178"/>
      <c r="L128" s="231"/>
      <c r="M128" s="232"/>
      <c r="N128" s="231"/>
      <c r="O128" s="231"/>
      <c r="P128" s="231"/>
      <c r="Q128" s="233"/>
    </row>
    <row r="129" spans="1:17" s="56" customFormat="1" ht="25.5">
      <c r="A129" s="251">
        <v>70</v>
      </c>
      <c r="B129" s="238"/>
      <c r="C129" s="603" t="s">
        <v>1508</v>
      </c>
      <c r="D129" s="278"/>
      <c r="E129" s="278"/>
      <c r="F129" s="304"/>
      <c r="G129" s="164"/>
      <c r="H129" s="164"/>
      <c r="I129" s="178"/>
      <c r="J129" s="178"/>
      <c r="K129" s="178"/>
      <c r="L129" s="231"/>
      <c r="M129" s="232"/>
      <c r="N129" s="231"/>
      <c r="O129" s="231"/>
      <c r="P129" s="231"/>
      <c r="Q129" s="233"/>
    </row>
    <row r="130" spans="1:17" s="56" customFormat="1" ht="15">
      <c r="A130" s="251">
        <v>71</v>
      </c>
      <c r="B130" s="238"/>
      <c r="C130" s="296"/>
      <c r="D130" s="278"/>
      <c r="E130" s="278"/>
      <c r="F130" s="304"/>
      <c r="G130" s="164"/>
      <c r="H130" s="164"/>
      <c r="I130" s="178"/>
      <c r="J130" s="178"/>
      <c r="K130" s="178"/>
      <c r="L130" s="231"/>
      <c r="M130" s="232"/>
      <c r="N130" s="231"/>
      <c r="O130" s="231"/>
      <c r="P130" s="231"/>
      <c r="Q130" s="233"/>
    </row>
    <row r="131" spans="1:17" s="56" customFormat="1" ht="25.5">
      <c r="A131" s="251">
        <v>72</v>
      </c>
      <c r="B131" s="238"/>
      <c r="C131" s="603" t="s">
        <v>1509</v>
      </c>
      <c r="D131" s="278"/>
      <c r="E131" s="278" t="s">
        <v>141</v>
      </c>
      <c r="F131" s="304">
        <v>12</v>
      </c>
      <c r="G131" s="164"/>
      <c r="H131" s="164"/>
      <c r="I131" s="178"/>
      <c r="J131" s="178"/>
      <c r="K131" s="178"/>
      <c r="L131" s="231"/>
      <c r="M131" s="232"/>
      <c r="N131" s="231"/>
      <c r="O131" s="231"/>
      <c r="P131" s="231"/>
      <c r="Q131" s="233"/>
    </row>
    <row r="132" spans="1:17" s="56" customFormat="1" ht="25.5">
      <c r="A132" s="251">
        <v>73</v>
      </c>
      <c r="B132" s="238"/>
      <c r="C132" s="603" t="s">
        <v>1303</v>
      </c>
      <c r="D132" s="278"/>
      <c r="E132" s="278"/>
      <c r="F132" s="304"/>
      <c r="G132" s="164"/>
      <c r="H132" s="164"/>
      <c r="I132" s="178"/>
      <c r="J132" s="178"/>
      <c r="K132" s="178"/>
      <c r="L132" s="231"/>
      <c r="M132" s="232"/>
      <c r="N132" s="231"/>
      <c r="O132" s="231"/>
      <c r="P132" s="231"/>
      <c r="Q132" s="233"/>
    </row>
    <row r="133" spans="1:17" s="56" customFormat="1" ht="25.5">
      <c r="A133" s="251">
        <v>74</v>
      </c>
      <c r="B133" s="238"/>
      <c r="C133" s="603" t="s">
        <v>1510</v>
      </c>
      <c r="D133" s="278"/>
      <c r="E133" s="278"/>
      <c r="F133" s="304"/>
      <c r="G133" s="164"/>
      <c r="H133" s="164"/>
      <c r="I133" s="178"/>
      <c r="J133" s="178"/>
      <c r="K133" s="178"/>
      <c r="L133" s="231"/>
      <c r="M133" s="232"/>
      <c r="N133" s="231"/>
      <c r="O133" s="231"/>
      <c r="P133" s="231"/>
      <c r="Q133" s="233"/>
    </row>
    <row r="134" spans="1:17" s="56" customFormat="1" ht="25.5">
      <c r="A134" s="251">
        <v>75</v>
      </c>
      <c r="B134" s="238"/>
      <c r="C134" s="603" t="s">
        <v>1511</v>
      </c>
      <c r="D134" s="278"/>
      <c r="E134" s="278"/>
      <c r="F134" s="304"/>
      <c r="G134" s="164"/>
      <c r="H134" s="164"/>
      <c r="I134" s="178"/>
      <c r="J134" s="178"/>
      <c r="K134" s="178"/>
      <c r="L134" s="231"/>
      <c r="M134" s="232"/>
      <c r="N134" s="231"/>
      <c r="O134" s="231"/>
      <c r="P134" s="231"/>
      <c r="Q134" s="233"/>
    </row>
    <row r="135" spans="1:17" s="56" customFormat="1" ht="15">
      <c r="A135" s="251">
        <v>76</v>
      </c>
      <c r="B135" s="238"/>
      <c r="C135" s="296"/>
      <c r="D135" s="278"/>
      <c r="E135" s="278"/>
      <c r="F135" s="304"/>
      <c r="G135" s="164"/>
      <c r="H135" s="164"/>
      <c r="I135" s="178"/>
      <c r="J135" s="178"/>
      <c r="K135" s="178"/>
      <c r="L135" s="231"/>
      <c r="M135" s="232"/>
      <c r="N135" s="231"/>
      <c r="O135" s="231"/>
      <c r="P135" s="231"/>
      <c r="Q135" s="233"/>
    </row>
    <row r="136" spans="1:17" s="56" customFormat="1" ht="25.5">
      <c r="A136" s="251">
        <v>77</v>
      </c>
      <c r="B136" s="238"/>
      <c r="C136" s="603" t="s">
        <v>1512</v>
      </c>
      <c r="D136" s="278"/>
      <c r="E136" s="278" t="s">
        <v>141</v>
      </c>
      <c r="F136" s="304">
        <v>2</v>
      </c>
      <c r="G136" s="164"/>
      <c r="H136" s="164"/>
      <c r="I136" s="178"/>
      <c r="J136" s="178"/>
      <c r="K136" s="178"/>
      <c r="L136" s="231"/>
      <c r="M136" s="232"/>
      <c r="N136" s="231"/>
      <c r="O136" s="231"/>
      <c r="P136" s="231"/>
      <c r="Q136" s="233"/>
    </row>
    <row r="137" spans="1:17" s="56" customFormat="1" ht="25.5">
      <c r="A137" s="251">
        <v>78</v>
      </c>
      <c r="B137" s="238"/>
      <c r="C137" s="603" t="s">
        <v>1513</v>
      </c>
      <c r="D137" s="278"/>
      <c r="E137" s="278"/>
      <c r="F137" s="304"/>
      <c r="G137" s="164"/>
      <c r="H137" s="164"/>
      <c r="I137" s="178"/>
      <c r="J137" s="178"/>
      <c r="K137" s="178"/>
      <c r="L137" s="231"/>
      <c r="M137" s="232"/>
      <c r="N137" s="231"/>
      <c r="O137" s="231"/>
      <c r="P137" s="231"/>
      <c r="Q137" s="233"/>
    </row>
    <row r="138" spans="1:17" s="56" customFormat="1" ht="25.5">
      <c r="A138" s="251">
        <v>79</v>
      </c>
      <c r="B138" s="238"/>
      <c r="C138" s="603" t="s">
        <v>1514</v>
      </c>
      <c r="D138" s="278"/>
      <c r="E138" s="278"/>
      <c r="F138" s="304"/>
      <c r="G138" s="164"/>
      <c r="H138" s="164"/>
      <c r="I138" s="178"/>
      <c r="J138" s="178"/>
      <c r="K138" s="178"/>
      <c r="L138" s="231"/>
      <c r="M138" s="232"/>
      <c r="N138" s="231"/>
      <c r="O138" s="231"/>
      <c r="P138" s="231"/>
      <c r="Q138" s="233"/>
    </row>
    <row r="139" spans="1:17" s="56" customFormat="1" ht="25.5">
      <c r="A139" s="251">
        <v>80</v>
      </c>
      <c r="B139" s="238"/>
      <c r="C139" s="603" t="s">
        <v>1511</v>
      </c>
      <c r="D139" s="278"/>
      <c r="E139" s="278"/>
      <c r="F139" s="304"/>
      <c r="G139" s="164"/>
      <c r="H139" s="164"/>
      <c r="I139" s="178"/>
      <c r="J139" s="178"/>
      <c r="K139" s="178"/>
      <c r="L139" s="231"/>
      <c r="M139" s="232"/>
      <c r="N139" s="231"/>
      <c r="O139" s="231"/>
      <c r="P139" s="231"/>
      <c r="Q139" s="233"/>
    </row>
    <row r="140" spans="1:17" s="56" customFormat="1" ht="15">
      <c r="A140" s="251">
        <v>81</v>
      </c>
      <c r="B140" s="238"/>
      <c r="C140" s="296"/>
      <c r="D140" s="278"/>
      <c r="E140" s="278"/>
      <c r="F140" s="304"/>
      <c r="G140" s="164"/>
      <c r="H140" s="164"/>
      <c r="I140" s="178"/>
      <c r="J140" s="178"/>
      <c r="K140" s="178"/>
      <c r="L140" s="231"/>
      <c r="M140" s="232"/>
      <c r="N140" s="231"/>
      <c r="O140" s="231"/>
      <c r="P140" s="231"/>
      <c r="Q140" s="233"/>
    </row>
    <row r="141" spans="1:17" s="56" customFormat="1" ht="25.5">
      <c r="A141" s="251">
        <v>82</v>
      </c>
      <c r="B141" s="238"/>
      <c r="C141" s="603" t="s">
        <v>1515</v>
      </c>
      <c r="D141" s="278"/>
      <c r="E141" s="278" t="s">
        <v>141</v>
      </c>
      <c r="F141" s="304">
        <v>2</v>
      </c>
      <c r="G141" s="164"/>
      <c r="H141" s="164"/>
      <c r="I141" s="178"/>
      <c r="J141" s="178"/>
      <c r="K141" s="178"/>
      <c r="L141" s="231"/>
      <c r="M141" s="232"/>
      <c r="N141" s="231"/>
      <c r="O141" s="231"/>
      <c r="P141" s="231"/>
      <c r="Q141" s="233"/>
    </row>
    <row r="142" spans="1:17" s="56" customFormat="1" ht="25.5">
      <c r="A142" s="251">
        <v>83</v>
      </c>
      <c r="B142" s="238"/>
      <c r="C142" s="603" t="s">
        <v>1516</v>
      </c>
      <c r="D142" s="278"/>
      <c r="E142" s="278"/>
      <c r="F142" s="304"/>
      <c r="G142" s="164"/>
      <c r="H142" s="164"/>
      <c r="I142" s="178"/>
      <c r="J142" s="178"/>
      <c r="K142" s="178"/>
      <c r="L142" s="231"/>
      <c r="M142" s="232"/>
      <c r="N142" s="231"/>
      <c r="O142" s="231"/>
      <c r="P142" s="231"/>
      <c r="Q142" s="233"/>
    </row>
    <row r="143" spans="1:17" s="56" customFormat="1" ht="25.5">
      <c r="A143" s="251">
        <v>84</v>
      </c>
      <c r="B143" s="238"/>
      <c r="C143" s="603" t="s">
        <v>1517</v>
      </c>
      <c r="D143" s="278"/>
      <c r="E143" s="278"/>
      <c r="F143" s="304"/>
      <c r="G143" s="164"/>
      <c r="H143" s="164"/>
      <c r="I143" s="178"/>
      <c r="J143" s="178"/>
      <c r="K143" s="178"/>
      <c r="L143" s="231"/>
      <c r="M143" s="232"/>
      <c r="N143" s="231"/>
      <c r="O143" s="231"/>
      <c r="P143" s="231"/>
      <c r="Q143" s="233"/>
    </row>
    <row r="144" spans="1:17" s="56" customFormat="1" ht="25.5">
      <c r="A144" s="251">
        <v>85</v>
      </c>
      <c r="B144" s="238"/>
      <c r="C144" s="603" t="s">
        <v>1518</v>
      </c>
      <c r="D144" s="278"/>
      <c r="E144" s="278"/>
      <c r="F144" s="304"/>
      <c r="G144" s="164"/>
      <c r="H144" s="164"/>
      <c r="I144" s="178"/>
      <c r="J144" s="178"/>
      <c r="K144" s="178"/>
      <c r="L144" s="231"/>
      <c r="M144" s="232"/>
      <c r="N144" s="231"/>
      <c r="O144" s="231"/>
      <c r="P144" s="231"/>
      <c r="Q144" s="233"/>
    </row>
    <row r="145" spans="1:17" s="56" customFormat="1" ht="15">
      <c r="A145" s="251">
        <v>86</v>
      </c>
      <c r="B145" s="238"/>
      <c r="C145" s="603" t="s">
        <v>1304</v>
      </c>
      <c r="D145" s="278"/>
      <c r="E145" s="278"/>
      <c r="F145" s="304"/>
      <c r="G145" s="164"/>
      <c r="H145" s="164"/>
      <c r="I145" s="178"/>
      <c r="J145" s="178"/>
      <c r="K145" s="178"/>
      <c r="L145" s="231"/>
      <c r="M145" s="232"/>
      <c r="N145" s="231"/>
      <c r="O145" s="231"/>
      <c r="P145" s="231"/>
      <c r="Q145" s="233"/>
    </row>
    <row r="146" spans="1:17" s="56" customFormat="1" ht="15">
      <c r="A146" s="251">
        <v>87</v>
      </c>
      <c r="B146" s="238"/>
      <c r="C146" s="296"/>
      <c r="D146" s="278"/>
      <c r="E146" s="278"/>
      <c r="F146" s="304"/>
      <c r="G146" s="164"/>
      <c r="H146" s="164"/>
      <c r="I146" s="178"/>
      <c r="J146" s="178"/>
      <c r="K146" s="178"/>
      <c r="L146" s="231"/>
      <c r="M146" s="232"/>
      <c r="N146" s="231"/>
      <c r="O146" s="231"/>
      <c r="P146" s="231"/>
      <c r="Q146" s="233"/>
    </row>
    <row r="147" spans="1:17" s="56" customFormat="1" ht="25.5">
      <c r="A147" s="251">
        <v>88</v>
      </c>
      <c r="B147" s="238"/>
      <c r="C147" s="603" t="s">
        <v>1519</v>
      </c>
      <c r="D147" s="278"/>
      <c r="E147" s="278" t="s">
        <v>141</v>
      </c>
      <c r="F147" s="304">
        <v>3</v>
      </c>
      <c r="G147" s="164"/>
      <c r="H147" s="164"/>
      <c r="I147" s="178"/>
      <c r="J147" s="178"/>
      <c r="K147" s="178"/>
      <c r="L147" s="231"/>
      <c r="M147" s="232"/>
      <c r="N147" s="231"/>
      <c r="O147" s="231"/>
      <c r="P147" s="231"/>
      <c r="Q147" s="233"/>
    </row>
    <row r="148" spans="1:17" s="56" customFormat="1" ht="25.5">
      <c r="A148" s="251">
        <v>89</v>
      </c>
      <c r="B148" s="238"/>
      <c r="C148" s="603" t="s">
        <v>1520</v>
      </c>
      <c r="D148" s="278"/>
      <c r="E148" s="278"/>
      <c r="F148" s="304"/>
      <c r="G148" s="164"/>
      <c r="H148" s="164"/>
      <c r="I148" s="178"/>
      <c r="J148" s="178"/>
      <c r="K148" s="178"/>
      <c r="L148" s="231"/>
      <c r="M148" s="232"/>
      <c r="N148" s="231"/>
      <c r="O148" s="231"/>
      <c r="P148" s="231"/>
      <c r="Q148" s="233"/>
    </row>
    <row r="149" spans="1:17" s="56" customFormat="1" ht="25.5">
      <c r="A149" s="251">
        <v>90</v>
      </c>
      <c r="B149" s="238"/>
      <c r="C149" s="603" t="s">
        <v>1521</v>
      </c>
      <c r="D149" s="278"/>
      <c r="E149" s="278"/>
      <c r="F149" s="304"/>
      <c r="G149" s="164"/>
      <c r="H149" s="164"/>
      <c r="I149" s="178"/>
      <c r="J149" s="178"/>
      <c r="K149" s="178"/>
      <c r="L149" s="231"/>
      <c r="M149" s="232"/>
      <c r="N149" s="231"/>
      <c r="O149" s="231"/>
      <c r="P149" s="231"/>
      <c r="Q149" s="233"/>
    </row>
    <row r="150" spans="1:17" s="56" customFormat="1" ht="15">
      <c r="A150" s="251">
        <v>91</v>
      </c>
      <c r="B150" s="238"/>
      <c r="C150" s="296"/>
      <c r="D150" s="278"/>
      <c r="E150" s="278"/>
      <c r="F150" s="304"/>
      <c r="G150" s="164"/>
      <c r="H150" s="164"/>
      <c r="I150" s="178"/>
      <c r="J150" s="178"/>
      <c r="K150" s="178"/>
      <c r="L150" s="231"/>
      <c r="M150" s="232"/>
      <c r="N150" s="231"/>
      <c r="O150" s="231"/>
      <c r="P150" s="231"/>
      <c r="Q150" s="233"/>
    </row>
    <row r="151" spans="1:17" s="56" customFormat="1" ht="25.5">
      <c r="A151" s="251">
        <v>92</v>
      </c>
      <c r="B151" s="238"/>
      <c r="C151" s="603" t="s">
        <v>1522</v>
      </c>
      <c r="D151" s="278"/>
      <c r="E151" s="278" t="s">
        <v>141</v>
      </c>
      <c r="F151" s="304">
        <v>4</v>
      </c>
      <c r="G151" s="164"/>
      <c r="H151" s="164"/>
      <c r="I151" s="178"/>
      <c r="J151" s="178"/>
      <c r="K151" s="178"/>
      <c r="L151" s="231"/>
      <c r="M151" s="232"/>
      <c r="N151" s="231"/>
      <c r="O151" s="231"/>
      <c r="P151" s="231"/>
      <c r="Q151" s="233"/>
    </row>
    <row r="152" spans="1:17" s="56" customFormat="1" ht="25.5">
      <c r="A152" s="251">
        <v>93</v>
      </c>
      <c r="B152" s="238"/>
      <c r="C152" s="603" t="s">
        <v>1305</v>
      </c>
      <c r="D152" s="278"/>
      <c r="E152" s="278"/>
      <c r="F152" s="304"/>
      <c r="G152" s="164"/>
      <c r="H152" s="164"/>
      <c r="I152" s="178"/>
      <c r="J152" s="178"/>
      <c r="K152" s="178"/>
      <c r="L152" s="231"/>
      <c r="M152" s="232"/>
      <c r="N152" s="231"/>
      <c r="O152" s="231"/>
      <c r="P152" s="231"/>
      <c r="Q152" s="233"/>
    </row>
    <row r="153" spans="1:17" s="56" customFormat="1" ht="25.5">
      <c r="A153" s="251">
        <v>94</v>
      </c>
      <c r="B153" s="238"/>
      <c r="C153" s="603" t="s">
        <v>1523</v>
      </c>
      <c r="D153" s="278"/>
      <c r="E153" s="278"/>
      <c r="F153" s="304"/>
      <c r="G153" s="164"/>
      <c r="H153" s="164"/>
      <c r="I153" s="178"/>
      <c r="J153" s="178"/>
      <c r="K153" s="178"/>
      <c r="L153" s="231"/>
      <c r="M153" s="232"/>
      <c r="N153" s="231"/>
      <c r="O153" s="231"/>
      <c r="P153" s="231"/>
      <c r="Q153" s="233"/>
    </row>
    <row r="154" spans="1:17" s="56" customFormat="1" ht="15">
      <c r="A154" s="251">
        <v>95</v>
      </c>
      <c r="B154" s="238"/>
      <c r="C154" s="603" t="s">
        <v>1306</v>
      </c>
      <c r="D154" s="278"/>
      <c r="E154" s="278"/>
      <c r="F154" s="304"/>
      <c r="G154" s="164"/>
      <c r="H154" s="164"/>
      <c r="I154" s="178"/>
      <c r="J154" s="178"/>
      <c r="K154" s="178"/>
      <c r="L154" s="231"/>
      <c r="M154" s="232"/>
      <c r="N154" s="231"/>
      <c r="O154" s="231"/>
      <c r="P154" s="231"/>
      <c r="Q154" s="233"/>
    </row>
    <row r="155" spans="1:17" s="56" customFormat="1" ht="15">
      <c r="A155" s="251">
        <v>96</v>
      </c>
      <c r="B155" s="238"/>
      <c r="C155" s="239"/>
      <c r="D155" s="278"/>
      <c r="E155" s="278"/>
      <c r="F155" s="304"/>
      <c r="G155" s="164"/>
      <c r="H155" s="164"/>
      <c r="I155" s="178"/>
      <c r="J155" s="178"/>
      <c r="K155" s="178"/>
      <c r="L155" s="231"/>
      <c r="M155" s="232"/>
      <c r="N155" s="231"/>
      <c r="O155" s="231"/>
      <c r="P155" s="231"/>
      <c r="Q155" s="233"/>
    </row>
    <row r="156" spans="1:17" s="56" customFormat="1" ht="25.5">
      <c r="A156" s="251">
        <v>97</v>
      </c>
      <c r="B156" s="238"/>
      <c r="C156" s="603" t="s">
        <v>1524</v>
      </c>
      <c r="D156" s="278"/>
      <c r="E156" s="278" t="s">
        <v>141</v>
      </c>
      <c r="F156" s="304">
        <v>3</v>
      </c>
      <c r="G156" s="164"/>
      <c r="H156" s="164"/>
      <c r="I156" s="178"/>
      <c r="J156" s="178"/>
      <c r="K156" s="178"/>
      <c r="L156" s="231"/>
      <c r="M156" s="232"/>
      <c r="N156" s="231"/>
      <c r="O156" s="231"/>
      <c r="P156" s="231"/>
      <c r="Q156" s="233"/>
    </row>
    <row r="157" spans="1:17" s="56" customFormat="1" ht="25.5">
      <c r="A157" s="251">
        <v>98</v>
      </c>
      <c r="B157" s="238"/>
      <c r="C157" s="603" t="s">
        <v>1307</v>
      </c>
      <c r="D157" s="278"/>
      <c r="E157" s="278"/>
      <c r="F157" s="304"/>
      <c r="G157" s="164"/>
      <c r="H157" s="164"/>
      <c r="I157" s="178"/>
      <c r="J157" s="178"/>
      <c r="K157" s="178"/>
      <c r="L157" s="231"/>
      <c r="M157" s="232"/>
      <c r="N157" s="231"/>
      <c r="O157" s="231"/>
      <c r="P157" s="231"/>
      <c r="Q157" s="233"/>
    </row>
    <row r="158" spans="1:17" s="56" customFormat="1" ht="25.5">
      <c r="A158" s="251">
        <v>99</v>
      </c>
      <c r="B158" s="238"/>
      <c r="C158" s="603" t="s">
        <v>1525</v>
      </c>
      <c r="D158" s="278"/>
      <c r="E158" s="278"/>
      <c r="F158" s="304"/>
      <c r="G158" s="164"/>
      <c r="H158" s="164"/>
      <c r="I158" s="178"/>
      <c r="J158" s="178"/>
      <c r="K158" s="178"/>
      <c r="L158" s="231"/>
      <c r="M158" s="232"/>
      <c r="N158" s="231"/>
      <c r="O158" s="231"/>
      <c r="P158" s="231"/>
      <c r="Q158" s="233"/>
    </row>
    <row r="159" spans="1:17" s="56" customFormat="1" ht="25.5">
      <c r="A159" s="251">
        <v>100</v>
      </c>
      <c r="B159" s="238"/>
      <c r="C159" s="603" t="s">
        <v>1526</v>
      </c>
      <c r="D159" s="278"/>
      <c r="E159" s="278"/>
      <c r="F159" s="304"/>
      <c r="G159" s="164"/>
      <c r="H159" s="164"/>
      <c r="I159" s="178"/>
      <c r="J159" s="178"/>
      <c r="K159" s="178"/>
      <c r="L159" s="231"/>
      <c r="M159" s="232"/>
      <c r="N159" s="231"/>
      <c r="O159" s="231"/>
      <c r="P159" s="231"/>
      <c r="Q159" s="233"/>
    </row>
    <row r="160" spans="1:17" s="56" customFormat="1" ht="15">
      <c r="A160" s="251">
        <v>101</v>
      </c>
      <c r="B160" s="238"/>
      <c r="C160" s="603" t="s">
        <v>1308</v>
      </c>
      <c r="D160" s="278"/>
      <c r="E160" s="278"/>
      <c r="F160" s="304"/>
      <c r="G160" s="164"/>
      <c r="H160" s="164"/>
      <c r="I160" s="178"/>
      <c r="J160" s="178"/>
      <c r="K160" s="178"/>
      <c r="L160" s="231"/>
      <c r="M160" s="232"/>
      <c r="N160" s="231"/>
      <c r="O160" s="231"/>
      <c r="P160" s="231"/>
      <c r="Q160" s="233"/>
    </row>
    <row r="161" spans="1:17" s="56" customFormat="1" ht="15">
      <c r="A161" s="251">
        <v>102</v>
      </c>
      <c r="B161" s="238"/>
      <c r="C161" s="296"/>
      <c r="D161" s="278"/>
      <c r="E161" s="278"/>
      <c r="F161" s="304"/>
      <c r="G161" s="164"/>
      <c r="H161" s="164"/>
      <c r="I161" s="178"/>
      <c r="J161" s="178"/>
      <c r="K161" s="178"/>
      <c r="L161" s="231"/>
      <c r="M161" s="232"/>
      <c r="N161" s="231"/>
      <c r="O161" s="231"/>
      <c r="P161" s="231"/>
      <c r="Q161" s="233"/>
    </row>
    <row r="162" spans="1:17" s="56" customFormat="1" ht="25.5">
      <c r="A162" s="251">
        <v>103</v>
      </c>
      <c r="B162" s="238"/>
      <c r="C162" s="603" t="s">
        <v>1527</v>
      </c>
      <c r="D162" s="278"/>
      <c r="E162" s="278" t="s">
        <v>141</v>
      </c>
      <c r="F162" s="304">
        <v>2</v>
      </c>
      <c r="G162" s="164"/>
      <c r="H162" s="164"/>
      <c r="I162" s="178"/>
      <c r="J162" s="178"/>
      <c r="K162" s="178"/>
      <c r="L162" s="231"/>
      <c r="M162" s="232"/>
      <c r="N162" s="231"/>
      <c r="O162" s="231"/>
      <c r="P162" s="231"/>
      <c r="Q162" s="233"/>
    </row>
    <row r="163" spans="1:17" s="56" customFormat="1" ht="25.5">
      <c r="A163" s="251">
        <v>104</v>
      </c>
      <c r="B163" s="238"/>
      <c r="C163" s="603" t="s">
        <v>1528</v>
      </c>
      <c r="D163" s="278"/>
      <c r="E163" s="278"/>
      <c r="F163" s="304"/>
      <c r="G163" s="164"/>
      <c r="H163" s="164"/>
      <c r="I163" s="178"/>
      <c r="J163" s="178"/>
      <c r="K163" s="178"/>
      <c r="L163" s="231"/>
      <c r="M163" s="232"/>
      <c r="N163" s="231"/>
      <c r="O163" s="231"/>
      <c r="P163" s="231"/>
      <c r="Q163" s="233"/>
    </row>
    <row r="164" spans="1:17" s="56" customFormat="1" ht="25.5">
      <c r="A164" s="251">
        <v>105</v>
      </c>
      <c r="B164" s="238"/>
      <c r="C164" s="603" t="s">
        <v>1529</v>
      </c>
      <c r="D164" s="278"/>
      <c r="E164" s="278"/>
      <c r="F164" s="304"/>
      <c r="G164" s="164"/>
      <c r="H164" s="164"/>
      <c r="I164" s="178"/>
      <c r="J164" s="178"/>
      <c r="K164" s="178"/>
      <c r="L164" s="231"/>
      <c r="M164" s="232"/>
      <c r="N164" s="231"/>
      <c r="O164" s="231"/>
      <c r="P164" s="231"/>
      <c r="Q164" s="233"/>
    </row>
    <row r="165" spans="1:17" s="56" customFormat="1" ht="15">
      <c r="A165" s="251">
        <v>106</v>
      </c>
      <c r="B165" s="238"/>
      <c r="C165" s="603"/>
      <c r="D165" s="278"/>
      <c r="E165" s="278"/>
      <c r="F165" s="304"/>
      <c r="G165" s="164"/>
      <c r="H165" s="164"/>
      <c r="I165" s="178"/>
      <c r="J165" s="178"/>
      <c r="K165" s="178"/>
      <c r="L165" s="231"/>
      <c r="M165" s="232"/>
      <c r="N165" s="231"/>
      <c r="O165" s="231"/>
      <c r="P165" s="231"/>
      <c r="Q165" s="233"/>
    </row>
    <row r="166" spans="1:17" s="56" customFormat="1" ht="15">
      <c r="A166" s="251">
        <v>107</v>
      </c>
      <c r="B166" s="238"/>
      <c r="C166" s="296"/>
      <c r="D166" s="278"/>
      <c r="E166" s="278"/>
      <c r="F166" s="304"/>
      <c r="G166" s="164"/>
      <c r="H166" s="164"/>
      <c r="I166" s="178"/>
      <c r="J166" s="178"/>
      <c r="K166" s="178"/>
      <c r="L166" s="231"/>
      <c r="M166" s="232"/>
      <c r="N166" s="231"/>
      <c r="O166" s="231"/>
      <c r="P166" s="231"/>
      <c r="Q166" s="233"/>
    </row>
    <row r="167" spans="1:17" s="56" customFormat="1" ht="25.5">
      <c r="A167" s="251">
        <v>108</v>
      </c>
      <c r="B167" s="238"/>
      <c r="C167" s="603" t="s">
        <v>1530</v>
      </c>
      <c r="D167" s="278"/>
      <c r="E167" s="278" t="s">
        <v>141</v>
      </c>
      <c r="F167" s="304">
        <v>36</v>
      </c>
      <c r="G167" s="164"/>
      <c r="H167" s="164"/>
      <c r="I167" s="178"/>
      <c r="J167" s="178"/>
      <c r="K167" s="178"/>
      <c r="L167" s="231"/>
      <c r="M167" s="232"/>
      <c r="N167" s="231"/>
      <c r="O167" s="231"/>
      <c r="P167" s="231"/>
      <c r="Q167" s="233"/>
    </row>
    <row r="168" spans="1:17" s="56" customFormat="1" ht="25.5">
      <c r="A168" s="251">
        <v>109</v>
      </c>
      <c r="B168" s="238"/>
      <c r="C168" s="603" t="s">
        <v>1531</v>
      </c>
      <c r="D168" s="278"/>
      <c r="E168" s="278"/>
      <c r="F168" s="304"/>
      <c r="G168" s="164"/>
      <c r="H168" s="164"/>
      <c r="I168" s="178"/>
      <c r="J168" s="178"/>
      <c r="K168" s="178"/>
      <c r="L168" s="231"/>
      <c r="M168" s="232"/>
      <c r="N168" s="231"/>
      <c r="O168" s="231"/>
      <c r="P168" s="231"/>
      <c r="Q168" s="233"/>
    </row>
    <row r="169" spans="1:17" s="56" customFormat="1" ht="25.5">
      <c r="A169" s="251">
        <v>110</v>
      </c>
      <c r="B169" s="238"/>
      <c r="C169" s="603" t="s">
        <v>1532</v>
      </c>
      <c r="D169" s="278"/>
      <c r="E169" s="278"/>
      <c r="F169" s="304"/>
      <c r="G169" s="164"/>
      <c r="H169" s="164"/>
      <c r="I169" s="178"/>
      <c r="J169" s="178"/>
      <c r="K169" s="178"/>
      <c r="L169" s="231"/>
      <c r="M169" s="232"/>
      <c r="N169" s="231"/>
      <c r="O169" s="231"/>
      <c r="P169" s="231"/>
      <c r="Q169" s="233"/>
    </row>
    <row r="170" spans="1:17" s="56" customFormat="1" ht="25.5">
      <c r="A170" s="251">
        <v>111</v>
      </c>
      <c r="B170" s="238"/>
      <c r="C170" s="603" t="s">
        <v>1533</v>
      </c>
      <c r="D170" s="278"/>
      <c r="E170" s="278"/>
      <c r="F170" s="304"/>
      <c r="G170" s="164"/>
      <c r="H170" s="164"/>
      <c r="I170" s="178"/>
      <c r="J170" s="178"/>
      <c r="K170" s="178"/>
      <c r="L170" s="231"/>
      <c r="M170" s="232"/>
      <c r="N170" s="231"/>
      <c r="O170" s="231"/>
      <c r="P170" s="231"/>
      <c r="Q170" s="233"/>
    </row>
    <row r="171" spans="1:17" s="56" customFormat="1" ht="25.5">
      <c r="A171" s="251">
        <v>112</v>
      </c>
      <c r="B171" s="238"/>
      <c r="C171" s="603" t="s">
        <v>1309</v>
      </c>
      <c r="D171" s="278"/>
      <c r="E171" s="278" t="s">
        <v>140</v>
      </c>
      <c r="F171" s="304">
        <v>12</v>
      </c>
      <c r="G171" s="164"/>
      <c r="H171" s="164"/>
      <c r="I171" s="178"/>
      <c r="J171" s="178"/>
      <c r="K171" s="178"/>
      <c r="L171" s="231"/>
      <c r="M171" s="232"/>
      <c r="N171" s="231"/>
      <c r="O171" s="231"/>
      <c r="P171" s="231"/>
      <c r="Q171" s="233"/>
    </row>
    <row r="172" spans="1:17" s="56" customFormat="1" ht="15">
      <c r="A172" s="251">
        <v>113</v>
      </c>
      <c r="B172" s="238"/>
      <c r="C172" s="296"/>
      <c r="D172" s="278"/>
      <c r="E172" s="278"/>
      <c r="F172" s="304"/>
      <c r="G172" s="164"/>
      <c r="H172" s="164"/>
      <c r="I172" s="178"/>
      <c r="J172" s="178"/>
      <c r="K172" s="178"/>
      <c r="L172" s="231"/>
      <c r="M172" s="232"/>
      <c r="N172" s="231"/>
      <c r="O172" s="231"/>
      <c r="P172" s="231"/>
      <c r="Q172" s="233"/>
    </row>
    <row r="173" spans="1:17" s="56" customFormat="1" ht="25.5">
      <c r="A173" s="251">
        <v>114</v>
      </c>
      <c r="B173" s="238"/>
      <c r="C173" s="603" t="s">
        <v>1310</v>
      </c>
      <c r="D173" s="278"/>
      <c r="E173" s="278" t="s">
        <v>140</v>
      </c>
      <c r="F173" s="304">
        <v>9</v>
      </c>
      <c r="G173" s="164"/>
      <c r="H173" s="164"/>
      <c r="I173" s="178"/>
      <c r="J173" s="178"/>
      <c r="K173" s="178"/>
      <c r="L173" s="231"/>
      <c r="M173" s="232"/>
      <c r="N173" s="231"/>
      <c r="O173" s="231"/>
      <c r="P173" s="231"/>
      <c r="Q173" s="233"/>
    </row>
    <row r="174" spans="1:17" s="56" customFormat="1" ht="15">
      <c r="A174" s="251">
        <v>115</v>
      </c>
      <c r="B174" s="238"/>
      <c r="C174" s="296"/>
      <c r="D174" s="278"/>
      <c r="E174" s="278"/>
      <c r="F174" s="304"/>
      <c r="G174" s="164"/>
      <c r="H174" s="164"/>
      <c r="I174" s="178"/>
      <c r="J174" s="178"/>
      <c r="K174" s="178"/>
      <c r="L174" s="231"/>
      <c r="M174" s="232"/>
      <c r="N174" s="231"/>
      <c r="O174" s="231"/>
      <c r="P174" s="231"/>
      <c r="Q174" s="233"/>
    </row>
    <row r="175" spans="1:17" s="56" customFormat="1" ht="25.5">
      <c r="A175" s="251">
        <v>116</v>
      </c>
      <c r="B175" s="238"/>
      <c r="C175" s="603" t="s">
        <v>1311</v>
      </c>
      <c r="D175" s="278"/>
      <c r="E175" s="278" t="s">
        <v>140</v>
      </c>
      <c r="F175" s="304">
        <v>3</v>
      </c>
      <c r="G175" s="164"/>
      <c r="H175" s="164"/>
      <c r="I175" s="178"/>
      <c r="J175" s="178"/>
      <c r="K175" s="178"/>
      <c r="L175" s="231"/>
      <c r="M175" s="232"/>
      <c r="N175" s="231"/>
      <c r="O175" s="231"/>
      <c r="P175" s="231"/>
      <c r="Q175" s="233"/>
    </row>
    <row r="176" spans="1:17" s="56" customFormat="1" ht="15">
      <c r="A176" s="251">
        <v>117</v>
      </c>
      <c r="B176" s="238"/>
      <c r="C176" s="603" t="s">
        <v>1312</v>
      </c>
      <c r="D176" s="278"/>
      <c r="E176" s="278"/>
      <c r="F176" s="304"/>
      <c r="G176" s="164"/>
      <c r="H176" s="164"/>
      <c r="I176" s="178"/>
      <c r="J176" s="178"/>
      <c r="K176" s="178"/>
      <c r="L176" s="231"/>
      <c r="M176" s="232"/>
      <c r="N176" s="231"/>
      <c r="O176" s="231"/>
      <c r="P176" s="231"/>
      <c r="Q176" s="233"/>
    </row>
    <row r="177" spans="1:17" s="56" customFormat="1" ht="15">
      <c r="A177" s="251">
        <v>118</v>
      </c>
      <c r="B177" s="238"/>
      <c r="C177" s="296"/>
      <c r="D177" s="278"/>
      <c r="E177" s="278"/>
      <c r="F177" s="304"/>
      <c r="G177" s="164"/>
      <c r="H177" s="164"/>
      <c r="I177" s="178"/>
      <c r="J177" s="178"/>
      <c r="K177" s="178"/>
      <c r="L177" s="231"/>
      <c r="M177" s="232"/>
      <c r="N177" s="231"/>
      <c r="O177" s="231"/>
      <c r="P177" s="231"/>
      <c r="Q177" s="233"/>
    </row>
    <row r="178" spans="1:17" s="56" customFormat="1" ht="25.5">
      <c r="A178" s="251">
        <v>119</v>
      </c>
      <c r="B178" s="238"/>
      <c r="C178" s="603" t="s">
        <v>1534</v>
      </c>
      <c r="D178" s="278"/>
      <c r="E178" s="278" t="s">
        <v>140</v>
      </c>
      <c r="F178" s="304">
        <v>24</v>
      </c>
      <c r="G178" s="164"/>
      <c r="H178" s="164"/>
      <c r="I178" s="178"/>
      <c r="J178" s="178"/>
      <c r="K178" s="178"/>
      <c r="L178" s="231"/>
      <c r="M178" s="232"/>
      <c r="N178" s="231"/>
      <c r="O178" s="231"/>
      <c r="P178" s="231"/>
      <c r="Q178" s="233"/>
    </row>
    <row r="179" spans="1:17" s="56" customFormat="1" ht="15">
      <c r="A179" s="251">
        <v>120</v>
      </c>
      <c r="B179" s="238"/>
      <c r="C179" s="296"/>
      <c r="D179" s="278"/>
      <c r="E179" s="278"/>
      <c r="F179" s="304"/>
      <c r="G179" s="164"/>
      <c r="H179" s="164"/>
      <c r="I179" s="178"/>
      <c r="J179" s="178"/>
      <c r="K179" s="178"/>
      <c r="L179" s="231"/>
      <c r="M179" s="232"/>
      <c r="N179" s="231"/>
      <c r="O179" s="231"/>
      <c r="P179" s="231"/>
      <c r="Q179" s="233"/>
    </row>
    <row r="180" spans="1:17" s="56" customFormat="1" ht="25.5">
      <c r="A180" s="251">
        <v>121</v>
      </c>
      <c r="B180" s="238"/>
      <c r="C180" s="603" t="s">
        <v>1535</v>
      </c>
      <c r="D180" s="278"/>
      <c r="E180" s="278" t="s">
        <v>140</v>
      </c>
      <c r="F180" s="304">
        <v>60</v>
      </c>
      <c r="G180" s="164"/>
      <c r="H180" s="164"/>
      <c r="I180" s="178"/>
      <c r="J180" s="178"/>
      <c r="K180" s="178"/>
      <c r="L180" s="231"/>
      <c r="M180" s="232"/>
      <c r="N180" s="231"/>
      <c r="O180" s="231"/>
      <c r="P180" s="231"/>
      <c r="Q180" s="233"/>
    </row>
    <row r="181" spans="1:17" s="56" customFormat="1" ht="15">
      <c r="A181" s="251">
        <v>122</v>
      </c>
      <c r="B181" s="238"/>
      <c r="C181" s="296"/>
      <c r="D181" s="278"/>
      <c r="E181" s="278"/>
      <c r="F181" s="304"/>
      <c r="G181" s="164"/>
      <c r="H181" s="164"/>
      <c r="I181" s="178"/>
      <c r="J181" s="178"/>
      <c r="K181" s="178"/>
      <c r="L181" s="231"/>
      <c r="M181" s="232"/>
      <c r="N181" s="231"/>
      <c r="O181" s="231"/>
      <c r="P181" s="231"/>
      <c r="Q181" s="233"/>
    </row>
    <row r="182" spans="1:17" s="56" customFormat="1" ht="25.5">
      <c r="A182" s="251">
        <v>123</v>
      </c>
      <c r="B182" s="238"/>
      <c r="C182" s="603" t="s">
        <v>1536</v>
      </c>
      <c r="D182" s="278"/>
      <c r="E182" s="278" t="s">
        <v>140</v>
      </c>
      <c r="F182" s="304">
        <v>45</v>
      </c>
      <c r="G182" s="164"/>
      <c r="H182" s="164"/>
      <c r="I182" s="178"/>
      <c r="J182" s="178"/>
      <c r="K182" s="178"/>
      <c r="L182" s="231"/>
      <c r="M182" s="232"/>
      <c r="N182" s="231"/>
      <c r="O182" s="231"/>
      <c r="P182" s="231"/>
      <c r="Q182" s="233"/>
    </row>
    <row r="183" spans="1:17" s="56" customFormat="1" ht="15">
      <c r="A183" s="251">
        <v>124</v>
      </c>
      <c r="B183" s="238"/>
      <c r="C183" s="603" t="s">
        <v>1313</v>
      </c>
      <c r="D183" s="278"/>
      <c r="E183" s="278"/>
      <c r="F183" s="304"/>
      <c r="G183" s="164"/>
      <c r="H183" s="164"/>
      <c r="I183" s="178"/>
      <c r="J183" s="178"/>
      <c r="K183" s="178"/>
      <c r="L183" s="231"/>
      <c r="M183" s="232"/>
      <c r="N183" s="231"/>
      <c r="O183" s="231"/>
      <c r="P183" s="231"/>
      <c r="Q183" s="233"/>
    </row>
    <row r="184" spans="1:17" s="56" customFormat="1" ht="15">
      <c r="A184" s="251">
        <v>125</v>
      </c>
      <c r="B184" s="238"/>
      <c r="C184" s="296"/>
      <c r="D184" s="278"/>
      <c r="E184" s="278"/>
      <c r="F184" s="304"/>
      <c r="G184" s="164"/>
      <c r="H184" s="164"/>
      <c r="I184" s="178"/>
      <c r="J184" s="178"/>
      <c r="K184" s="178"/>
      <c r="L184" s="231"/>
      <c r="M184" s="232"/>
      <c r="N184" s="231"/>
      <c r="O184" s="231"/>
      <c r="P184" s="231"/>
      <c r="Q184" s="233"/>
    </row>
    <row r="185" spans="1:17" s="56" customFormat="1" ht="25.5">
      <c r="A185" s="251">
        <v>126</v>
      </c>
      <c r="B185" s="238"/>
      <c r="C185" s="603" t="s">
        <v>1537</v>
      </c>
      <c r="D185" s="278"/>
      <c r="E185" s="278" t="s">
        <v>140</v>
      </c>
      <c r="F185" s="304">
        <v>24</v>
      </c>
      <c r="G185" s="164"/>
      <c r="H185" s="164"/>
      <c r="I185" s="178"/>
      <c r="J185" s="178"/>
      <c r="K185" s="178"/>
      <c r="L185" s="231"/>
      <c r="M185" s="232"/>
      <c r="N185" s="231"/>
      <c r="O185" s="231"/>
      <c r="P185" s="231"/>
      <c r="Q185" s="233"/>
    </row>
    <row r="186" spans="1:17" s="56" customFormat="1" ht="25.5">
      <c r="A186" s="251">
        <v>123</v>
      </c>
      <c r="B186" s="238"/>
      <c r="C186" s="603" t="s">
        <v>1538</v>
      </c>
      <c r="D186" s="278"/>
      <c r="E186" s="278" t="s">
        <v>140</v>
      </c>
      <c r="F186" s="304">
        <v>45</v>
      </c>
      <c r="G186" s="164"/>
      <c r="H186" s="164"/>
      <c r="I186" s="178"/>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4" customHeight="1">
      <c r="A188" s="223"/>
      <c r="B188" s="240"/>
      <c r="C188" s="669" t="s">
        <v>98</v>
      </c>
      <c r="D188" s="669"/>
      <c r="E188" s="670"/>
      <c r="F188" s="670"/>
      <c r="G188" s="670"/>
      <c r="H188" s="670"/>
      <c r="I188" s="670"/>
      <c r="J188" s="670"/>
      <c r="K188" s="670"/>
      <c r="L188" s="670"/>
      <c r="M188" s="241"/>
      <c r="N188" s="241"/>
      <c r="O188" s="241"/>
      <c r="P188" s="241"/>
      <c r="Q188" s="241"/>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663"/>
      <c r="C191" s="663"/>
      <c r="D191" s="663"/>
      <c r="E191" s="663"/>
      <c r="F191" s="663"/>
      <c r="G191" s="663"/>
      <c r="H191" s="663"/>
      <c r="I191" s="663"/>
      <c r="J191" s="663"/>
      <c r="K191" s="663"/>
      <c r="L191" s="663"/>
      <c r="M191" s="663"/>
      <c r="N191" s="663"/>
      <c r="O191" s="663"/>
      <c r="P191" s="663"/>
      <c r="Q191" s="663"/>
    </row>
    <row r="192" spans="1:17" customFormat="1" ht="76.7" customHeight="1">
      <c r="A192" s="663"/>
      <c r="B192" s="663"/>
      <c r="C192" s="663"/>
      <c r="D192" s="663"/>
      <c r="E192" s="663"/>
      <c r="F192" s="663"/>
      <c r="G192" s="663"/>
      <c r="H192" s="663"/>
      <c r="I192" s="663"/>
      <c r="J192" s="663"/>
      <c r="K192" s="663"/>
      <c r="L192" s="663"/>
      <c r="M192" s="663"/>
      <c r="N192" s="663"/>
      <c r="O192" s="663"/>
      <c r="P192" s="663"/>
      <c r="Q192" s="663"/>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660">
        <f>Koptame!C42</f>
        <v>0</v>
      </c>
      <c r="O196" s="660"/>
      <c r="P196" s="142"/>
      <c r="Q196" s="142"/>
    </row>
    <row r="197" spans="2:17" s="114" customFormat="1">
      <c r="C197" s="133">
        <f>Koptame!C37</f>
        <v>0</v>
      </c>
      <c r="D197" s="133"/>
      <c r="G197" s="227"/>
      <c r="H197" s="227"/>
      <c r="I197" s="227"/>
      <c r="J197" s="227"/>
      <c r="K197" s="227"/>
      <c r="M197" s="133"/>
      <c r="N197" s="661">
        <f>Koptame!C43</f>
        <v>0</v>
      </c>
      <c r="O197" s="661"/>
      <c r="P197" s="142"/>
      <c r="Q197" s="142"/>
    </row>
    <row r="198" spans="2:17" s="114" customFormat="1" collapsed="1">
      <c r="B198" s="135"/>
      <c r="G198" s="227"/>
      <c r="H198" s="227"/>
      <c r="I198" s="227"/>
      <c r="J198" s="227"/>
      <c r="K198" s="227"/>
    </row>
  </sheetData>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zoomScale="120" zoomScaleNormal="100" zoomScaleSheetLayoutView="120" workbookViewId="0">
      <selection activeCell="C36" sqref="C36"/>
    </sheetView>
  </sheetViews>
  <sheetFormatPr defaultColWidth="9.140625" defaultRowHeight="14.25"/>
  <cols>
    <col min="1" max="1" width="9" style="19" customWidth="1"/>
    <col min="2" max="2" width="9.7109375" style="19" customWidth="1"/>
    <col min="3" max="3" width="38.7109375" style="19" customWidth="1"/>
    <col min="4" max="4" width="11.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kops2!B22</f>
        <v>2,2</v>
      </c>
      <c r="J1" s="53"/>
    </row>
    <row r="2" spans="1:17" s="24" customFormat="1" ht="15">
      <c r="A2" s="671" t="str">
        <f>C13</f>
        <v>Iekšējā kanalizācija</v>
      </c>
      <c r="B2" s="671"/>
      <c r="C2" s="671"/>
      <c r="D2" s="671"/>
      <c r="E2" s="671"/>
      <c r="F2" s="671"/>
      <c r="G2" s="671"/>
      <c r="H2" s="671"/>
      <c r="I2" s="671"/>
      <c r="J2" s="671"/>
      <c r="K2" s="671"/>
      <c r="L2" s="671"/>
      <c r="M2" s="671"/>
      <c r="N2" s="671"/>
      <c r="O2" s="671"/>
      <c r="P2" s="671"/>
      <c r="Q2" s="671"/>
    </row>
    <row r="3" spans="1:17" ht="15">
      <c r="A3" s="20"/>
      <c r="B3" s="20"/>
      <c r="C3" s="20" t="s">
        <v>11</v>
      </c>
      <c r="D3" s="20"/>
      <c r="E3" s="673" t="str">
        <f>Koptame!C11</f>
        <v>Pirmsskolas izglītības iestāde</v>
      </c>
      <c r="F3" s="673"/>
      <c r="G3" s="673"/>
      <c r="H3" s="673"/>
      <c r="I3" s="673"/>
      <c r="J3" s="673"/>
      <c r="K3" s="673"/>
      <c r="L3" s="673"/>
      <c r="M3" s="673"/>
      <c r="N3" s="673"/>
      <c r="O3" s="673"/>
      <c r="P3" s="673"/>
      <c r="Q3" s="673"/>
    </row>
    <row r="4" spans="1:17"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20"/>
      <c r="C5" s="20" t="s">
        <v>13</v>
      </c>
      <c r="D5" s="20"/>
      <c r="E5" s="673" t="str">
        <f>Koptame!C13</f>
        <v>Baložu iela 33, Baloži, Ķekavas novads</v>
      </c>
      <c r="F5" s="673"/>
      <c r="G5" s="673"/>
      <c r="H5" s="673"/>
      <c r="I5" s="673"/>
      <c r="J5" s="673"/>
      <c r="K5" s="673"/>
      <c r="L5" s="673"/>
      <c r="M5" s="673"/>
      <c r="N5" s="673"/>
      <c r="O5" s="673"/>
      <c r="P5" s="673"/>
      <c r="Q5" s="673"/>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73"/>
      <c r="J14" s="173"/>
      <c r="K14" s="173"/>
      <c r="L14" s="174"/>
      <c r="M14" s="173"/>
      <c r="N14" s="173"/>
      <c r="O14" s="173"/>
      <c r="P14" s="173"/>
      <c r="Q14" s="175"/>
    </row>
    <row r="15" spans="1:17" s="56" customFormat="1" ht="15">
      <c r="A15" s="251"/>
      <c r="B15" s="238"/>
      <c r="C15" s="481" t="s">
        <v>1024</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1025</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1025</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1025</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1026</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1027</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1027</v>
      </c>
      <c r="D21" s="307">
        <v>100</v>
      </c>
      <c r="E21" s="307" t="s">
        <v>140</v>
      </c>
      <c r="F21" s="278">
        <v>14</v>
      </c>
      <c r="G21" s="181"/>
      <c r="H21" s="177"/>
      <c r="I21" s="181"/>
      <c r="J21" s="181"/>
      <c r="K21" s="311"/>
      <c r="L21" s="231"/>
      <c r="M21" s="232"/>
      <c r="N21" s="231"/>
      <c r="O21" s="231"/>
      <c r="P21" s="231"/>
      <c r="Q21" s="233"/>
    </row>
    <row r="22" spans="1:17" s="56" customFormat="1" ht="63.75">
      <c r="A22" s="251">
        <v>7</v>
      </c>
      <c r="B22" s="238"/>
      <c r="C22" s="296" t="s">
        <v>1028</v>
      </c>
      <c r="D22" s="307" t="s">
        <v>1029</v>
      </c>
      <c r="E22" s="307" t="s">
        <v>140</v>
      </c>
      <c r="F22" s="278">
        <v>3</v>
      </c>
      <c r="G22" s="181"/>
      <c r="H22" s="177"/>
      <c r="I22" s="181"/>
      <c r="J22" s="181"/>
      <c r="K22" s="311"/>
      <c r="L22" s="231"/>
      <c r="M22" s="232"/>
      <c r="N22" s="231"/>
      <c r="O22" s="231"/>
      <c r="P22" s="231"/>
      <c r="Q22" s="233"/>
    </row>
    <row r="23" spans="1:17" s="56" customFormat="1" ht="63.75">
      <c r="A23" s="251">
        <v>8</v>
      </c>
      <c r="B23" s="238"/>
      <c r="C23" s="296" t="s">
        <v>1030</v>
      </c>
      <c r="D23" s="307" t="s">
        <v>1031</v>
      </c>
      <c r="E23" s="307" t="s">
        <v>140</v>
      </c>
      <c r="F23" s="278">
        <v>1</v>
      </c>
      <c r="G23" s="181"/>
      <c r="H23" s="177"/>
      <c r="I23" s="181"/>
      <c r="J23" s="181"/>
      <c r="K23" s="311"/>
      <c r="L23" s="231"/>
      <c r="M23" s="232"/>
      <c r="N23" s="231"/>
      <c r="O23" s="231"/>
      <c r="P23" s="231"/>
      <c r="Q23" s="233"/>
    </row>
    <row r="24" spans="1:17" s="56" customFormat="1" ht="63.75">
      <c r="A24" s="251">
        <v>9</v>
      </c>
      <c r="B24" s="238"/>
      <c r="C24" s="296" t="s">
        <v>1032</v>
      </c>
      <c r="D24" s="307" t="s">
        <v>1033</v>
      </c>
      <c r="E24" s="307" t="s">
        <v>140</v>
      </c>
      <c r="F24" s="278">
        <v>1</v>
      </c>
      <c r="G24" s="181"/>
      <c r="H24" s="177"/>
      <c r="I24" s="181"/>
      <c r="J24" s="181"/>
      <c r="K24" s="311"/>
      <c r="L24" s="231"/>
      <c r="M24" s="232"/>
      <c r="N24" s="231"/>
      <c r="O24" s="231"/>
      <c r="P24" s="231"/>
      <c r="Q24" s="233"/>
    </row>
    <row r="25" spans="1:17" s="56" customFormat="1" ht="63.75">
      <c r="A25" s="251">
        <v>10</v>
      </c>
      <c r="B25" s="238"/>
      <c r="C25" s="296" t="s">
        <v>1034</v>
      </c>
      <c r="D25" s="307" t="s">
        <v>1035</v>
      </c>
      <c r="E25" s="307" t="s">
        <v>140</v>
      </c>
      <c r="F25" s="278">
        <v>3</v>
      </c>
      <c r="G25" s="181"/>
      <c r="H25" s="177"/>
      <c r="I25" s="181"/>
      <c r="J25" s="181"/>
      <c r="K25" s="311"/>
      <c r="L25" s="231"/>
      <c r="M25" s="232"/>
      <c r="N25" s="231"/>
      <c r="O25" s="231"/>
      <c r="P25" s="231"/>
      <c r="Q25" s="233"/>
    </row>
    <row r="26" spans="1:17" s="56" customFormat="1" ht="38.25">
      <c r="A26" s="251">
        <v>11</v>
      </c>
      <c r="B26" s="238"/>
      <c r="C26" s="296" t="s">
        <v>1036</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1037</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669</v>
      </c>
      <c r="D28" s="307">
        <v>110</v>
      </c>
      <c r="E28" s="307" t="s">
        <v>140</v>
      </c>
      <c r="F28" s="278">
        <v>2</v>
      </c>
      <c r="G28" s="181"/>
      <c r="H28" s="177"/>
      <c r="I28" s="181"/>
      <c r="J28" s="181"/>
      <c r="K28" s="311"/>
      <c r="L28" s="231"/>
      <c r="M28" s="232"/>
      <c r="N28" s="231"/>
      <c r="O28" s="231"/>
      <c r="P28" s="231"/>
      <c r="Q28" s="233"/>
    </row>
    <row r="29" spans="1:17" s="56" customFormat="1" ht="25.5">
      <c r="A29" s="251">
        <v>14</v>
      </c>
      <c r="B29" s="238"/>
      <c r="C29" s="296" t="s">
        <v>1539</v>
      </c>
      <c r="D29" s="307">
        <v>110</v>
      </c>
      <c r="E29" s="307" t="s">
        <v>140</v>
      </c>
      <c r="F29" s="278">
        <v>4</v>
      </c>
      <c r="G29" s="181"/>
      <c r="H29" s="177"/>
      <c r="I29" s="181"/>
      <c r="J29" s="181"/>
      <c r="K29" s="311"/>
      <c r="L29" s="231"/>
      <c r="M29" s="232"/>
      <c r="N29" s="231"/>
      <c r="O29" s="231"/>
      <c r="P29" s="231"/>
      <c r="Q29" s="233"/>
    </row>
    <row r="30" spans="1:17" s="56" customFormat="1" ht="25.5">
      <c r="A30" s="251">
        <v>15</v>
      </c>
      <c r="B30" s="238"/>
      <c r="C30" s="296" t="s">
        <v>1038</v>
      </c>
      <c r="D30" s="307">
        <v>110</v>
      </c>
      <c r="E30" s="307" t="s">
        <v>140</v>
      </c>
      <c r="F30" s="278">
        <v>10</v>
      </c>
      <c r="G30" s="310"/>
      <c r="H30" s="177"/>
      <c r="I30" s="162"/>
      <c r="J30" s="310"/>
      <c r="K30" s="311"/>
      <c r="L30" s="231"/>
      <c r="M30" s="232"/>
      <c r="N30" s="231"/>
      <c r="O30" s="231"/>
      <c r="P30" s="231"/>
      <c r="Q30" s="233"/>
    </row>
    <row r="31" spans="1:17" s="56" customFormat="1" ht="25.5">
      <c r="A31" s="251">
        <v>16</v>
      </c>
      <c r="B31" s="238"/>
      <c r="C31" s="296" t="s">
        <v>1038</v>
      </c>
      <c r="D31" s="307">
        <v>50</v>
      </c>
      <c r="E31" s="307" t="s">
        <v>140</v>
      </c>
      <c r="F31" s="278">
        <v>18</v>
      </c>
      <c r="G31" s="310"/>
      <c r="H31" s="177"/>
      <c r="I31" s="162"/>
      <c r="J31" s="310"/>
      <c r="K31" s="311"/>
      <c r="L31" s="231"/>
      <c r="M31" s="232"/>
      <c r="N31" s="231"/>
      <c r="O31" s="231"/>
      <c r="P31" s="231"/>
      <c r="Q31" s="233"/>
    </row>
    <row r="32" spans="1:17" s="56" customFormat="1" ht="25.5">
      <c r="A32" s="251">
        <v>17</v>
      </c>
      <c r="B32" s="238"/>
      <c r="C32" s="296" t="s">
        <v>1038</v>
      </c>
      <c r="D32" s="307">
        <v>32</v>
      </c>
      <c r="E32" s="307" t="s">
        <v>140</v>
      </c>
      <c r="F32" s="278">
        <v>4</v>
      </c>
      <c r="G32" s="310"/>
      <c r="H32" s="177"/>
      <c r="I32" s="162"/>
      <c r="J32" s="310"/>
      <c r="K32" s="311"/>
      <c r="L32" s="231"/>
      <c r="M32" s="232"/>
      <c r="N32" s="231"/>
      <c r="O32" s="231"/>
      <c r="P32" s="231"/>
      <c r="Q32" s="233"/>
    </row>
    <row r="33" spans="1:17" s="56" customFormat="1" ht="29.45" customHeight="1">
      <c r="A33" s="251">
        <v>18</v>
      </c>
      <c r="B33" s="238"/>
      <c r="C33" s="296" t="s">
        <v>1540</v>
      </c>
      <c r="D33" s="307">
        <v>32</v>
      </c>
      <c r="E33" s="307" t="s">
        <v>140</v>
      </c>
      <c r="F33" s="278">
        <v>19</v>
      </c>
      <c r="G33" s="310"/>
      <c r="H33" s="177"/>
      <c r="I33" s="162"/>
      <c r="J33" s="310"/>
      <c r="K33" s="311"/>
      <c r="L33" s="231"/>
      <c r="M33" s="232"/>
      <c r="N33" s="231"/>
      <c r="O33" s="231"/>
      <c r="P33" s="231"/>
      <c r="Q33" s="233"/>
    </row>
    <row r="34" spans="1:17" s="56" customFormat="1" ht="25.5">
      <c r="A34" s="251">
        <v>19</v>
      </c>
      <c r="B34" s="238"/>
      <c r="C34" s="482"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1039</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4" customHeight="1">
      <c r="A39" s="223"/>
      <c r="B39" s="240"/>
      <c r="C39" s="669" t="s">
        <v>98</v>
      </c>
      <c r="D39" s="669"/>
      <c r="E39" s="670"/>
      <c r="F39" s="670"/>
      <c r="G39" s="670"/>
      <c r="H39" s="670"/>
      <c r="I39" s="670"/>
      <c r="J39" s="670"/>
      <c r="K39" s="670"/>
      <c r="L39" s="670"/>
      <c r="M39" s="241"/>
      <c r="N39" s="241"/>
      <c r="O39" s="241"/>
      <c r="P39" s="241"/>
      <c r="Q39" s="241"/>
    </row>
    <row r="40" spans="1:17" s="114" customFormat="1">
      <c r="J40" s="135"/>
    </row>
    <row r="41" spans="1:17" customFormat="1" ht="12.75" customHeight="1">
      <c r="B41" s="136" t="s">
        <v>52</v>
      </c>
    </row>
    <row r="42" spans="1:17" customFormat="1" ht="45" customHeight="1">
      <c r="A42"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663"/>
      <c r="C42" s="663"/>
      <c r="D42" s="663"/>
      <c r="E42" s="663"/>
      <c r="F42" s="663"/>
      <c r="G42" s="663"/>
      <c r="H42" s="663"/>
      <c r="I42" s="663"/>
      <c r="J42" s="663"/>
      <c r="K42" s="663"/>
      <c r="L42" s="663"/>
      <c r="M42" s="663"/>
      <c r="N42" s="663"/>
      <c r="O42" s="663"/>
      <c r="P42" s="663"/>
      <c r="Q42" s="663"/>
    </row>
    <row r="43" spans="1:17" customFormat="1" ht="76.7" customHeight="1">
      <c r="A43" s="663"/>
      <c r="B43" s="663"/>
      <c r="C43" s="663"/>
      <c r="D43" s="663"/>
      <c r="E43" s="663"/>
      <c r="F43" s="663"/>
      <c r="G43" s="663"/>
      <c r="H43" s="663"/>
      <c r="I43" s="663"/>
      <c r="J43" s="663"/>
      <c r="K43" s="663"/>
      <c r="L43" s="663"/>
      <c r="M43" s="663"/>
      <c r="N43" s="663"/>
      <c r="O43" s="663"/>
      <c r="P43" s="663"/>
      <c r="Q43" s="663"/>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660">
        <f>Koptame!C42</f>
        <v>0</v>
      </c>
      <c r="O47" s="660"/>
      <c r="P47" s="142"/>
      <c r="Q47" s="142"/>
    </row>
    <row r="48" spans="1:17" s="114" customFormat="1">
      <c r="C48" s="133">
        <f>Koptame!C37</f>
        <v>0</v>
      </c>
      <c r="D48" s="133"/>
      <c r="M48" s="133"/>
      <c r="N48" s="661">
        <f>Koptame!C43</f>
        <v>0</v>
      </c>
      <c r="O48" s="661"/>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zoomScale="130" zoomScaleNormal="100" zoomScaleSheetLayoutView="130" workbookViewId="0">
      <selection activeCell="C76" sqref="C76"/>
    </sheetView>
  </sheetViews>
  <sheetFormatPr defaultColWidth="9.140625" defaultRowHeight="14.25"/>
  <cols>
    <col min="1" max="1" width="4.42578125" style="19" customWidth="1"/>
    <col min="2" max="2" width="6.28515625" style="19" customWidth="1"/>
    <col min="3" max="3" width="40.28515625" style="19" customWidth="1"/>
    <col min="4" max="4" width="8.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kops2!$B$23</f>
        <v>2,3</v>
      </c>
      <c r="J1" s="53"/>
    </row>
    <row r="2" spans="1:17" s="24" customFormat="1" ht="15">
      <c r="A2" s="671" t="str">
        <f>C13</f>
        <v xml:space="preserve">Apkure </v>
      </c>
      <c r="B2" s="671"/>
      <c r="C2" s="671"/>
      <c r="D2" s="671"/>
      <c r="E2" s="671"/>
      <c r="F2" s="671"/>
      <c r="G2" s="671"/>
      <c r="H2" s="671"/>
      <c r="I2" s="671"/>
      <c r="J2" s="671"/>
      <c r="K2" s="671"/>
      <c r="L2" s="671"/>
      <c r="M2" s="671"/>
      <c r="N2" s="671"/>
      <c r="O2" s="671"/>
      <c r="P2" s="671"/>
      <c r="Q2" s="671"/>
    </row>
    <row r="3" spans="1:17" ht="15">
      <c r="A3" s="20"/>
      <c r="B3" s="20"/>
      <c r="C3" s="20" t="s">
        <v>11</v>
      </c>
      <c r="D3" s="20"/>
      <c r="E3" s="673" t="str">
        <f>Koptame!C11</f>
        <v>Pirmsskolas izglītības iestāde</v>
      </c>
      <c r="F3" s="673"/>
      <c r="G3" s="673"/>
      <c r="H3" s="673"/>
      <c r="I3" s="673"/>
      <c r="J3" s="673"/>
      <c r="K3" s="673"/>
      <c r="L3" s="673"/>
      <c r="M3" s="673"/>
      <c r="N3" s="673"/>
      <c r="O3" s="673"/>
      <c r="P3" s="673"/>
      <c r="Q3" s="673"/>
    </row>
    <row r="4" spans="1:17"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20"/>
      <c r="C5" s="20" t="s">
        <v>13</v>
      </c>
      <c r="D5" s="20"/>
      <c r="E5" s="673" t="str">
        <f>Koptame!C13</f>
        <v>Baložu iela 33, Baloži, Ķekavas novads</v>
      </c>
      <c r="F5" s="673"/>
      <c r="G5" s="673"/>
      <c r="H5" s="673"/>
      <c r="I5" s="673"/>
      <c r="J5" s="673"/>
      <c r="K5" s="673"/>
      <c r="L5" s="673"/>
      <c r="M5" s="673"/>
      <c r="N5" s="673"/>
      <c r="O5" s="673"/>
      <c r="P5" s="673"/>
      <c r="Q5" s="673"/>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6"/>
      <c r="D12" s="687"/>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kops2!C23</f>
        <v xml:space="preserve">Apkure </v>
      </c>
      <c r="D13" s="244"/>
      <c r="E13" s="453"/>
      <c r="F13" s="454"/>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259"/>
      <c r="E14" s="260"/>
      <c r="F14" s="172"/>
      <c r="G14" s="165"/>
      <c r="H14" s="165"/>
      <c r="I14" s="173"/>
      <c r="J14" s="173"/>
      <c r="K14" s="173"/>
      <c r="L14" s="174"/>
      <c r="M14" s="173"/>
      <c r="N14" s="173"/>
      <c r="O14" s="173"/>
      <c r="P14" s="173"/>
      <c r="Q14" s="175"/>
    </row>
    <row r="15" spans="1:17" s="56" customFormat="1">
      <c r="A15" s="234">
        <v>1</v>
      </c>
      <c r="B15" s="238"/>
      <c r="C15" s="455" t="s">
        <v>109</v>
      </c>
      <c r="D15" s="410">
        <v>25</v>
      </c>
      <c r="E15" s="236" t="s">
        <v>146</v>
      </c>
      <c r="F15" s="404">
        <v>57</v>
      </c>
      <c r="G15" s="484"/>
      <c r="H15" s="336"/>
      <c r="I15" s="161"/>
      <c r="J15" s="161"/>
      <c r="K15" s="161"/>
      <c r="L15" s="231"/>
      <c r="M15" s="232"/>
      <c r="N15" s="231"/>
      <c r="O15" s="231"/>
      <c r="P15" s="231"/>
      <c r="Q15" s="233"/>
    </row>
    <row r="16" spans="1:17" s="56" customFormat="1">
      <c r="A16" s="234">
        <v>2</v>
      </c>
      <c r="B16" s="238"/>
      <c r="C16" s="455" t="s">
        <v>110</v>
      </c>
      <c r="D16" s="410">
        <v>32</v>
      </c>
      <c r="E16" s="236" t="s">
        <v>146</v>
      </c>
      <c r="F16" s="404">
        <v>262</v>
      </c>
      <c r="G16" s="484"/>
      <c r="H16" s="336"/>
      <c r="I16" s="161"/>
      <c r="J16" s="161"/>
      <c r="K16" s="161"/>
      <c r="L16" s="231"/>
      <c r="M16" s="232"/>
      <c r="N16" s="231"/>
      <c r="O16" s="231"/>
      <c r="P16" s="231"/>
      <c r="Q16" s="233"/>
    </row>
    <row r="17" spans="1:17" s="56" customFormat="1">
      <c r="A17" s="234">
        <v>3</v>
      </c>
      <c r="B17" s="238"/>
      <c r="C17" s="455" t="s">
        <v>111</v>
      </c>
      <c r="D17" s="410">
        <v>40</v>
      </c>
      <c r="E17" s="236" t="s">
        <v>146</v>
      </c>
      <c r="F17" s="404">
        <v>39</v>
      </c>
      <c r="G17" s="485"/>
      <c r="H17" s="323"/>
      <c r="I17" s="486"/>
      <c r="J17" s="486"/>
      <c r="K17" s="487"/>
      <c r="L17" s="231"/>
      <c r="M17" s="232"/>
      <c r="N17" s="231"/>
      <c r="O17" s="231"/>
      <c r="P17" s="231"/>
      <c r="Q17" s="233"/>
    </row>
    <row r="18" spans="1:17" s="56" customFormat="1">
      <c r="A18" s="234">
        <v>4</v>
      </c>
      <c r="B18" s="238"/>
      <c r="C18" s="455" t="s">
        <v>112</v>
      </c>
      <c r="D18" s="410">
        <v>50</v>
      </c>
      <c r="E18" s="236" t="s">
        <v>146</v>
      </c>
      <c r="F18" s="404">
        <v>28</v>
      </c>
      <c r="G18" s="485"/>
      <c r="H18" s="323"/>
      <c r="I18" s="486"/>
      <c r="J18" s="486"/>
      <c r="K18" s="487"/>
      <c r="L18" s="231"/>
      <c r="M18" s="232"/>
      <c r="N18" s="231"/>
      <c r="O18" s="231"/>
      <c r="P18" s="231"/>
      <c r="Q18" s="233"/>
    </row>
    <row r="19" spans="1:17" s="56" customFormat="1">
      <c r="A19" s="234">
        <v>5</v>
      </c>
      <c r="B19" s="238"/>
      <c r="C19" s="455" t="s">
        <v>113</v>
      </c>
      <c r="D19" s="410">
        <v>63</v>
      </c>
      <c r="E19" s="236" t="s">
        <v>146</v>
      </c>
      <c r="F19" s="404">
        <v>204</v>
      </c>
      <c r="G19" s="485"/>
      <c r="H19" s="323"/>
      <c r="I19" s="486"/>
      <c r="J19" s="486"/>
      <c r="K19" s="487"/>
      <c r="L19" s="231"/>
      <c r="M19" s="232"/>
      <c r="N19" s="231"/>
      <c r="O19" s="231"/>
      <c r="P19" s="231"/>
      <c r="Q19" s="233"/>
    </row>
    <row r="20" spans="1:17" s="56" customFormat="1">
      <c r="A20" s="234">
        <v>6</v>
      </c>
      <c r="B20" s="238"/>
      <c r="C20" s="455" t="s">
        <v>114</v>
      </c>
      <c r="D20" s="410">
        <v>100</v>
      </c>
      <c r="E20" s="236" t="s">
        <v>146</v>
      </c>
      <c r="F20" s="404">
        <v>10</v>
      </c>
      <c r="G20" s="485"/>
      <c r="H20" s="323"/>
      <c r="I20" s="486"/>
      <c r="J20" s="486"/>
      <c r="K20" s="487"/>
      <c r="L20" s="231"/>
      <c r="M20" s="232"/>
      <c r="N20" s="231"/>
      <c r="O20" s="231"/>
      <c r="P20" s="231"/>
      <c r="Q20" s="233"/>
    </row>
    <row r="21" spans="1:17" s="56" customFormat="1">
      <c r="A21" s="234">
        <v>7</v>
      </c>
      <c r="B21" s="238"/>
      <c r="C21" s="622" t="s">
        <v>1541</v>
      </c>
      <c r="D21" s="410">
        <v>16</v>
      </c>
      <c r="E21" s="236" t="s">
        <v>146</v>
      </c>
      <c r="F21" s="404">
        <v>21290</v>
      </c>
      <c r="G21" s="485"/>
      <c r="H21" s="323"/>
      <c r="I21" s="486"/>
      <c r="J21" s="486"/>
      <c r="K21" s="487"/>
      <c r="L21" s="231"/>
      <c r="M21" s="232"/>
      <c r="N21" s="231"/>
      <c r="O21" s="231"/>
      <c r="P21" s="231"/>
      <c r="Q21" s="233"/>
    </row>
    <row r="22" spans="1:17" s="56" customFormat="1">
      <c r="A22" s="234">
        <v>8</v>
      </c>
      <c r="B22" s="238"/>
      <c r="C22" s="458" t="s">
        <v>115</v>
      </c>
      <c r="D22" s="404"/>
      <c r="E22" s="236" t="s">
        <v>140</v>
      </c>
      <c r="F22" s="404">
        <v>1</v>
      </c>
      <c r="G22" s="161"/>
      <c r="H22" s="323"/>
      <c r="I22" s="486"/>
      <c r="J22" s="321"/>
      <c r="K22" s="486"/>
      <c r="L22" s="231"/>
      <c r="M22" s="232"/>
      <c r="N22" s="231"/>
      <c r="O22" s="231"/>
      <c r="P22" s="231"/>
      <c r="Q22" s="233"/>
    </row>
    <row r="23" spans="1:17" s="56" customFormat="1" ht="25.5">
      <c r="A23" s="234">
        <v>9</v>
      </c>
      <c r="B23" s="238"/>
      <c r="C23" s="458" t="s">
        <v>1047</v>
      </c>
      <c r="D23" s="404"/>
      <c r="E23" s="236" t="s">
        <v>140</v>
      </c>
      <c r="F23" s="404">
        <v>1</v>
      </c>
      <c r="G23" s="161"/>
      <c r="H23" s="323"/>
      <c r="I23" s="486"/>
      <c r="J23" s="321"/>
      <c r="K23" s="486"/>
      <c r="L23" s="231"/>
      <c r="M23" s="232"/>
      <c r="N23" s="231"/>
      <c r="O23" s="231"/>
      <c r="P23" s="231"/>
      <c r="Q23" s="233"/>
    </row>
    <row r="24" spans="1:17" s="56" customFormat="1">
      <c r="A24" s="234">
        <v>10</v>
      </c>
      <c r="B24" s="238"/>
      <c r="C24" s="407" t="s">
        <v>116</v>
      </c>
      <c r="D24" s="404"/>
      <c r="E24" s="236" t="s">
        <v>140</v>
      </c>
      <c r="F24" s="404">
        <v>1</v>
      </c>
      <c r="G24" s="161"/>
      <c r="H24" s="323"/>
      <c r="I24" s="161"/>
      <c r="J24" s="321"/>
      <c r="K24" s="487"/>
      <c r="L24" s="231"/>
      <c r="M24" s="232"/>
      <c r="N24" s="231"/>
      <c r="O24" s="231"/>
      <c r="P24" s="231"/>
      <c r="Q24" s="233"/>
    </row>
    <row r="25" spans="1:17" s="56" customFormat="1" ht="25.5">
      <c r="A25" s="234">
        <v>11</v>
      </c>
      <c r="B25" s="238"/>
      <c r="C25" s="406" t="s">
        <v>117</v>
      </c>
      <c r="D25" s="404"/>
      <c r="E25" s="236" t="s">
        <v>140</v>
      </c>
      <c r="F25" s="404">
        <v>1</v>
      </c>
      <c r="G25" s="161"/>
      <c r="H25" s="323"/>
      <c r="I25" s="161"/>
      <c r="J25" s="321"/>
      <c r="K25" s="487"/>
      <c r="L25" s="231"/>
      <c r="M25" s="232"/>
      <c r="N25" s="231"/>
      <c r="O25" s="231"/>
      <c r="P25" s="231"/>
      <c r="Q25" s="233"/>
    </row>
    <row r="26" spans="1:17" s="56" customFormat="1" ht="25.5">
      <c r="A26" s="234">
        <v>12</v>
      </c>
      <c r="B26" s="238"/>
      <c r="C26" s="406" t="s">
        <v>118</v>
      </c>
      <c r="D26" s="404"/>
      <c r="E26" s="236" t="s">
        <v>140</v>
      </c>
      <c r="F26" s="404">
        <v>2</v>
      </c>
      <c r="G26" s="161"/>
      <c r="H26" s="323"/>
      <c r="I26" s="161"/>
      <c r="J26" s="321"/>
      <c r="K26" s="487"/>
      <c r="L26" s="231"/>
      <c r="M26" s="232"/>
      <c r="N26" s="231"/>
      <c r="O26" s="231"/>
      <c r="P26" s="231"/>
      <c r="Q26" s="233"/>
    </row>
    <row r="27" spans="1:17" s="56" customFormat="1" ht="25.5">
      <c r="A27" s="234">
        <v>13</v>
      </c>
      <c r="B27" s="238"/>
      <c r="C27" s="406" t="s">
        <v>119</v>
      </c>
      <c r="D27" s="404"/>
      <c r="E27" s="236" t="s">
        <v>140</v>
      </c>
      <c r="F27" s="404">
        <v>2</v>
      </c>
      <c r="G27" s="161"/>
      <c r="H27" s="323"/>
      <c r="I27" s="161"/>
      <c r="J27" s="321"/>
      <c r="K27" s="487"/>
      <c r="L27" s="231"/>
      <c r="M27" s="232"/>
      <c r="N27" s="231"/>
      <c r="O27" s="231"/>
      <c r="P27" s="231"/>
      <c r="Q27" s="233"/>
    </row>
    <row r="28" spans="1:17" s="56" customFormat="1" ht="25.5">
      <c r="A28" s="234">
        <v>14</v>
      </c>
      <c r="B28" s="238"/>
      <c r="C28" s="406" t="s">
        <v>120</v>
      </c>
      <c r="D28" s="404"/>
      <c r="E28" s="236" t="s">
        <v>140</v>
      </c>
      <c r="F28" s="404">
        <v>1</v>
      </c>
      <c r="G28" s="161"/>
      <c r="H28" s="323"/>
      <c r="I28" s="161"/>
      <c r="J28" s="321"/>
      <c r="K28" s="487"/>
      <c r="L28" s="231"/>
      <c r="M28" s="232"/>
      <c r="N28" s="231"/>
      <c r="O28" s="231"/>
      <c r="P28" s="231"/>
      <c r="Q28" s="233"/>
    </row>
    <row r="29" spans="1:17" s="56" customFormat="1" ht="25.5">
      <c r="A29" s="234">
        <v>15</v>
      </c>
      <c r="B29" s="238"/>
      <c r="C29" s="406" t="s">
        <v>121</v>
      </c>
      <c r="D29" s="410"/>
      <c r="E29" s="236" t="s">
        <v>140</v>
      </c>
      <c r="F29" s="404">
        <v>6</v>
      </c>
      <c r="G29" s="161"/>
      <c r="H29" s="323"/>
      <c r="I29" s="161"/>
      <c r="J29" s="321"/>
      <c r="K29" s="487"/>
      <c r="L29" s="231"/>
      <c r="M29" s="232"/>
      <c r="N29" s="231"/>
      <c r="O29" s="231"/>
      <c r="P29" s="231"/>
      <c r="Q29" s="233"/>
    </row>
    <row r="30" spans="1:17" s="56" customFormat="1" ht="25.5">
      <c r="A30" s="234">
        <v>16</v>
      </c>
      <c r="B30" s="238"/>
      <c r="C30" s="406" t="s">
        <v>122</v>
      </c>
      <c r="D30" s="410"/>
      <c r="E30" s="236" t="s">
        <v>140</v>
      </c>
      <c r="F30" s="404">
        <v>9</v>
      </c>
      <c r="G30" s="161"/>
      <c r="H30" s="323"/>
      <c r="I30" s="161"/>
      <c r="J30" s="321"/>
      <c r="K30" s="487"/>
      <c r="L30" s="231"/>
      <c r="M30" s="232"/>
      <c r="N30" s="231"/>
      <c r="O30" s="231"/>
      <c r="P30" s="231"/>
      <c r="Q30" s="233"/>
    </row>
    <row r="31" spans="1:17" s="56" customFormat="1" ht="25.5">
      <c r="A31" s="234">
        <v>17</v>
      </c>
      <c r="B31" s="238"/>
      <c r="C31" s="406" t="s">
        <v>123</v>
      </c>
      <c r="D31" s="410"/>
      <c r="E31" s="236" t="s">
        <v>140</v>
      </c>
      <c r="F31" s="404">
        <v>5</v>
      </c>
      <c r="G31" s="161"/>
      <c r="H31" s="323"/>
      <c r="I31" s="161"/>
      <c r="J31" s="321"/>
      <c r="K31" s="487"/>
      <c r="L31" s="231"/>
      <c r="M31" s="232"/>
      <c r="N31" s="231"/>
      <c r="O31" s="231"/>
      <c r="P31" s="231"/>
      <c r="Q31" s="233"/>
    </row>
    <row r="32" spans="1:17" s="56" customFormat="1" ht="51">
      <c r="A32" s="234">
        <v>18</v>
      </c>
      <c r="B32" s="238"/>
      <c r="C32" s="623" t="s">
        <v>1542</v>
      </c>
      <c r="D32" s="410"/>
      <c r="E32" s="236" t="s">
        <v>140</v>
      </c>
      <c r="F32" s="404">
        <v>26</v>
      </c>
      <c r="G32" s="161"/>
      <c r="H32" s="323"/>
      <c r="I32" s="161"/>
      <c r="J32" s="321"/>
      <c r="K32" s="487"/>
      <c r="L32" s="231"/>
      <c r="M32" s="232"/>
      <c r="N32" s="231"/>
      <c r="O32" s="231"/>
      <c r="P32" s="231"/>
      <c r="Q32" s="233"/>
    </row>
    <row r="33" spans="1:17" s="56" customFormat="1" ht="24.95" customHeight="1">
      <c r="A33" s="234">
        <v>19</v>
      </c>
      <c r="B33" s="238"/>
      <c r="C33" s="403" t="s">
        <v>124</v>
      </c>
      <c r="D33" s="410"/>
      <c r="E33" s="236" t="s">
        <v>140</v>
      </c>
      <c r="F33" s="404">
        <v>264</v>
      </c>
      <c r="G33" s="161"/>
      <c r="H33" s="323"/>
      <c r="I33" s="161"/>
      <c r="J33" s="321"/>
      <c r="K33" s="487"/>
      <c r="L33" s="231"/>
      <c r="M33" s="232"/>
      <c r="N33" s="231"/>
      <c r="O33" s="231"/>
      <c r="P33" s="231"/>
      <c r="Q33" s="233"/>
    </row>
    <row r="34" spans="1:17" s="56" customFormat="1" ht="25.5">
      <c r="A34" s="234">
        <v>20</v>
      </c>
      <c r="B34" s="238"/>
      <c r="C34" s="458" t="s">
        <v>125</v>
      </c>
      <c r="D34" s="457"/>
      <c r="E34" s="236" t="s">
        <v>140</v>
      </c>
      <c r="F34" s="404">
        <v>1</v>
      </c>
      <c r="G34" s="161"/>
      <c r="H34" s="323"/>
      <c r="I34" s="161"/>
      <c r="J34" s="321"/>
      <c r="K34" s="487"/>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7"/>
      <c r="L35" s="231"/>
      <c r="M35" s="232"/>
      <c r="N35" s="231"/>
      <c r="O35" s="231"/>
      <c r="P35" s="231"/>
      <c r="Q35" s="233"/>
    </row>
    <row r="36" spans="1:17" s="56" customFormat="1">
      <c r="A36" s="234">
        <v>22</v>
      </c>
      <c r="B36" s="238"/>
      <c r="C36" s="403" t="s">
        <v>1041</v>
      </c>
      <c r="D36" s="410">
        <v>15</v>
      </c>
      <c r="E36" s="236" t="s">
        <v>140</v>
      </c>
      <c r="F36" s="404">
        <v>20</v>
      </c>
      <c r="G36" s="161"/>
      <c r="H36" s="323"/>
      <c r="I36" s="161"/>
      <c r="J36" s="321"/>
      <c r="K36" s="487"/>
      <c r="L36" s="231"/>
      <c r="M36" s="232"/>
      <c r="N36" s="231"/>
      <c r="O36" s="231"/>
      <c r="P36" s="231"/>
      <c r="Q36" s="233"/>
    </row>
    <row r="37" spans="1:17" s="56" customFormat="1">
      <c r="A37" s="234">
        <v>23</v>
      </c>
      <c r="B37" s="238"/>
      <c r="C37" s="403" t="s">
        <v>1042</v>
      </c>
      <c r="D37" s="410">
        <v>20</v>
      </c>
      <c r="E37" s="236" t="s">
        <v>140</v>
      </c>
      <c r="F37" s="404">
        <v>20</v>
      </c>
      <c r="G37" s="161"/>
      <c r="H37" s="323"/>
      <c r="I37" s="161"/>
      <c r="J37" s="321"/>
      <c r="K37" s="487"/>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7"/>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7"/>
      <c r="L39" s="231"/>
      <c r="M39" s="232"/>
      <c r="N39" s="231"/>
      <c r="O39" s="231"/>
      <c r="P39" s="231"/>
      <c r="Q39" s="233"/>
    </row>
    <row r="40" spans="1:17" s="56" customFormat="1" ht="25.5">
      <c r="A40" s="234">
        <v>26</v>
      </c>
      <c r="B40" s="238"/>
      <c r="C40" s="623" t="s">
        <v>1543</v>
      </c>
      <c r="D40" s="410">
        <v>20</v>
      </c>
      <c r="E40" s="236" t="s">
        <v>140</v>
      </c>
      <c r="F40" s="404">
        <v>26</v>
      </c>
      <c r="G40" s="161"/>
      <c r="H40" s="323"/>
      <c r="I40" s="161"/>
      <c r="J40" s="321"/>
      <c r="K40" s="487"/>
      <c r="L40" s="231"/>
      <c r="M40" s="232"/>
      <c r="N40" s="231"/>
      <c r="O40" s="231"/>
      <c r="P40" s="231"/>
      <c r="Q40" s="233"/>
    </row>
    <row r="41" spans="1:17" s="56" customFormat="1">
      <c r="A41" s="234">
        <v>27</v>
      </c>
      <c r="B41" s="238"/>
      <c r="C41" s="403" t="s">
        <v>129</v>
      </c>
      <c r="D41" s="410"/>
      <c r="E41" s="236" t="s">
        <v>140</v>
      </c>
      <c r="F41" s="404">
        <v>264</v>
      </c>
      <c r="G41" s="161"/>
      <c r="H41" s="323"/>
      <c r="I41" s="161"/>
      <c r="J41" s="321"/>
      <c r="K41" s="487"/>
      <c r="L41" s="231"/>
      <c r="M41" s="232"/>
      <c r="N41" s="231"/>
      <c r="O41" s="231"/>
      <c r="P41" s="231"/>
      <c r="Q41" s="233"/>
    </row>
    <row r="42" spans="1:17" s="56" customFormat="1" ht="25.5">
      <c r="A42" s="234">
        <v>28</v>
      </c>
      <c r="B42" s="238"/>
      <c r="C42" s="403" t="s">
        <v>130</v>
      </c>
      <c r="D42" s="410"/>
      <c r="E42" s="236" t="s">
        <v>140</v>
      </c>
      <c r="F42" s="404">
        <v>132</v>
      </c>
      <c r="G42" s="161"/>
      <c r="H42" s="323"/>
      <c r="I42" s="161"/>
      <c r="J42" s="321"/>
      <c r="K42" s="487"/>
      <c r="L42" s="231"/>
      <c r="M42" s="232"/>
      <c r="N42" s="231"/>
      <c r="O42" s="231"/>
      <c r="P42" s="231"/>
      <c r="Q42" s="233"/>
    </row>
    <row r="43" spans="1:17" s="56" customFormat="1" ht="25.5">
      <c r="A43" s="234">
        <v>29</v>
      </c>
      <c r="B43" s="238"/>
      <c r="C43" s="403" t="s">
        <v>131</v>
      </c>
      <c r="D43" s="410"/>
      <c r="E43" s="236" t="s">
        <v>140</v>
      </c>
      <c r="F43" s="404">
        <v>134</v>
      </c>
      <c r="G43" s="161"/>
      <c r="H43" s="323"/>
      <c r="I43" s="161"/>
      <c r="J43" s="321"/>
      <c r="K43" s="487"/>
      <c r="L43" s="231"/>
      <c r="M43" s="232"/>
      <c r="N43" s="231"/>
      <c r="O43" s="231"/>
      <c r="P43" s="231"/>
      <c r="Q43" s="233"/>
    </row>
    <row r="44" spans="1:17" s="56" customFormat="1" ht="25.5">
      <c r="A44" s="234">
        <v>30</v>
      </c>
      <c r="B44" s="238"/>
      <c r="C44" s="458" t="s">
        <v>132</v>
      </c>
      <c r="D44" s="457"/>
      <c r="E44" s="236" t="s">
        <v>140</v>
      </c>
      <c r="F44" s="404">
        <v>1</v>
      </c>
      <c r="G44" s="161"/>
      <c r="H44" s="323"/>
      <c r="I44" s="161"/>
      <c r="J44" s="321"/>
      <c r="K44" s="487"/>
      <c r="L44" s="231"/>
      <c r="M44" s="232"/>
      <c r="N44" s="231"/>
      <c r="O44" s="231"/>
      <c r="P44" s="231"/>
      <c r="Q44" s="233"/>
    </row>
    <row r="45" spans="1:17" s="56" customFormat="1">
      <c r="A45" s="234">
        <v>31</v>
      </c>
      <c r="B45" s="238"/>
      <c r="C45" s="403" t="s">
        <v>133</v>
      </c>
      <c r="D45" s="410"/>
      <c r="E45" s="236" t="s">
        <v>140</v>
      </c>
      <c r="F45" s="404">
        <v>44</v>
      </c>
      <c r="G45" s="161"/>
      <c r="H45" s="323"/>
      <c r="I45" s="161"/>
      <c r="J45" s="321"/>
      <c r="K45" s="487"/>
      <c r="L45" s="231"/>
      <c r="M45" s="232"/>
      <c r="N45" s="231"/>
      <c r="O45" s="231"/>
      <c r="P45" s="231"/>
      <c r="Q45" s="233"/>
    </row>
    <row r="46" spans="1:17" s="56" customFormat="1">
      <c r="A46" s="234">
        <v>32</v>
      </c>
      <c r="B46" s="238"/>
      <c r="C46" s="403" t="s">
        <v>1043</v>
      </c>
      <c r="D46" s="410"/>
      <c r="E46" s="236" t="s">
        <v>29</v>
      </c>
      <c r="F46" s="404">
        <v>4318</v>
      </c>
      <c r="G46" s="161"/>
      <c r="H46" s="323"/>
      <c r="I46" s="161"/>
      <c r="J46" s="321"/>
      <c r="K46" s="487"/>
      <c r="L46" s="231"/>
      <c r="M46" s="232"/>
      <c r="N46" s="231"/>
      <c r="O46" s="231"/>
      <c r="P46" s="231"/>
      <c r="Q46" s="233"/>
    </row>
    <row r="47" spans="1:17" s="56" customFormat="1">
      <c r="A47" s="234">
        <v>33</v>
      </c>
      <c r="B47" s="238"/>
      <c r="C47" s="456" t="s">
        <v>134</v>
      </c>
      <c r="D47" s="404"/>
      <c r="E47" s="236" t="s">
        <v>140</v>
      </c>
      <c r="F47" s="404">
        <v>1</v>
      </c>
      <c r="G47" s="161"/>
      <c r="H47" s="323"/>
      <c r="I47" s="161"/>
      <c r="J47" s="321"/>
      <c r="K47" s="487"/>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7"/>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7"/>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7"/>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7"/>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7"/>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7"/>
      <c r="L53" s="231"/>
      <c r="M53" s="232"/>
      <c r="N53" s="231"/>
      <c r="O53" s="231"/>
      <c r="P53" s="231"/>
      <c r="Q53" s="233"/>
    </row>
    <row r="54" spans="1:17" s="56" customFormat="1">
      <c r="A54" s="234">
        <v>40</v>
      </c>
      <c r="B54" s="238"/>
      <c r="C54" s="456" t="s">
        <v>136</v>
      </c>
      <c r="D54" s="404"/>
      <c r="E54" s="236" t="s">
        <v>141</v>
      </c>
      <c r="F54" s="404">
        <v>1</v>
      </c>
      <c r="G54" s="161"/>
      <c r="H54" s="323"/>
      <c r="I54" s="161"/>
      <c r="J54" s="321"/>
      <c r="K54" s="487"/>
      <c r="L54" s="231"/>
      <c r="M54" s="232"/>
      <c r="N54" s="231"/>
      <c r="O54" s="231"/>
      <c r="P54" s="231"/>
      <c r="Q54" s="233"/>
    </row>
    <row r="55" spans="1:17" s="56" customFormat="1">
      <c r="A55" s="234">
        <v>41</v>
      </c>
      <c r="B55" s="238"/>
      <c r="C55" s="456" t="s">
        <v>1044</v>
      </c>
      <c r="D55" s="404"/>
      <c r="E55" s="236" t="s">
        <v>141</v>
      </c>
      <c r="F55" s="404">
        <v>1</v>
      </c>
      <c r="G55" s="161"/>
      <c r="H55" s="323"/>
      <c r="I55" s="161"/>
      <c r="J55" s="321"/>
      <c r="K55" s="487"/>
      <c r="L55" s="231"/>
      <c r="M55" s="232"/>
      <c r="N55" s="231"/>
      <c r="O55" s="231"/>
      <c r="P55" s="231"/>
      <c r="Q55" s="233"/>
    </row>
    <row r="56" spans="1:17" s="56" customFormat="1">
      <c r="A56" s="234">
        <v>42</v>
      </c>
      <c r="B56" s="238"/>
      <c r="C56" s="456" t="s">
        <v>1045</v>
      </c>
      <c r="D56" s="404"/>
      <c r="E56" s="236" t="s">
        <v>141</v>
      </c>
      <c r="F56" s="404">
        <v>1</v>
      </c>
      <c r="G56" s="161"/>
      <c r="H56" s="323"/>
      <c r="I56" s="161"/>
      <c r="J56" s="321"/>
      <c r="K56" s="487"/>
      <c r="L56" s="231"/>
      <c r="M56" s="232"/>
      <c r="N56" s="231"/>
      <c r="O56" s="231"/>
      <c r="P56" s="231"/>
      <c r="Q56" s="233"/>
    </row>
    <row r="57" spans="1:17" s="56" customFormat="1">
      <c r="A57" s="234">
        <v>43</v>
      </c>
      <c r="B57" s="238"/>
      <c r="C57" s="456" t="s">
        <v>137</v>
      </c>
      <c r="D57" s="404"/>
      <c r="E57" s="236" t="s">
        <v>141</v>
      </c>
      <c r="F57" s="404">
        <v>1</v>
      </c>
      <c r="G57" s="161"/>
      <c r="H57" s="323"/>
      <c r="I57" s="161"/>
      <c r="J57" s="321"/>
      <c r="K57" s="487"/>
      <c r="L57" s="231"/>
      <c r="M57" s="232"/>
      <c r="N57" s="231"/>
      <c r="O57" s="231"/>
      <c r="P57" s="231"/>
      <c r="Q57" s="233"/>
    </row>
    <row r="58" spans="1:17" s="56" customFormat="1">
      <c r="A58" s="234">
        <v>44</v>
      </c>
      <c r="B58" s="238"/>
      <c r="C58" s="456" t="s">
        <v>138</v>
      </c>
      <c r="D58" s="404"/>
      <c r="E58" s="236" t="s">
        <v>141</v>
      </c>
      <c r="F58" s="404">
        <v>1</v>
      </c>
      <c r="G58" s="161"/>
      <c r="H58" s="323"/>
      <c r="I58" s="161"/>
      <c r="J58" s="321"/>
      <c r="K58" s="487"/>
      <c r="L58" s="231"/>
      <c r="M58" s="232"/>
      <c r="N58" s="231"/>
      <c r="O58" s="231"/>
      <c r="P58" s="231"/>
      <c r="Q58" s="233"/>
    </row>
    <row r="59" spans="1:17" s="56" customFormat="1">
      <c r="A59" s="234">
        <v>45</v>
      </c>
      <c r="B59" s="238"/>
      <c r="C59" s="456" t="s">
        <v>139</v>
      </c>
      <c r="D59" s="404"/>
      <c r="E59" s="236" t="s">
        <v>141</v>
      </c>
      <c r="F59" s="404">
        <v>1</v>
      </c>
      <c r="G59" s="161"/>
      <c r="H59" s="323"/>
      <c r="I59" s="161"/>
      <c r="J59" s="321"/>
      <c r="K59" s="487"/>
      <c r="L59" s="231"/>
      <c r="M59" s="232"/>
      <c r="N59" s="231"/>
      <c r="O59" s="231"/>
      <c r="P59" s="231"/>
      <c r="Q59" s="233"/>
    </row>
    <row r="60" spans="1:17" s="56" customFormat="1">
      <c r="A60" s="234">
        <v>46</v>
      </c>
      <c r="B60" s="238"/>
      <c r="C60" s="483" t="s">
        <v>147</v>
      </c>
      <c r="D60" s="488"/>
      <c r="E60" s="236"/>
      <c r="F60" s="404"/>
      <c r="G60" s="161"/>
      <c r="H60" s="323"/>
      <c r="I60" s="161"/>
      <c r="J60" s="321"/>
      <c r="K60" s="487"/>
      <c r="L60" s="231"/>
      <c r="M60" s="232"/>
      <c r="N60" s="231"/>
      <c r="O60" s="231"/>
      <c r="P60" s="231"/>
      <c r="Q60" s="233"/>
    </row>
    <row r="61" spans="1:17" s="56" customFormat="1" ht="127.5">
      <c r="A61" s="234">
        <v>47</v>
      </c>
      <c r="B61" s="238"/>
      <c r="C61" s="619" t="s">
        <v>1544</v>
      </c>
      <c r="D61" s="410"/>
      <c r="E61" s="236" t="s">
        <v>140</v>
      </c>
      <c r="F61" s="404">
        <v>2</v>
      </c>
      <c r="G61" s="161"/>
      <c r="H61" s="323"/>
      <c r="I61" s="161"/>
      <c r="J61" s="322"/>
      <c r="K61" s="487"/>
      <c r="L61" s="231"/>
      <c r="M61" s="232"/>
      <c r="N61" s="231"/>
      <c r="O61" s="231"/>
      <c r="P61" s="231"/>
      <c r="Q61" s="233"/>
    </row>
    <row r="62" spans="1:17" s="56" customFormat="1" ht="127.5">
      <c r="A62" s="234">
        <v>48</v>
      </c>
      <c r="B62" s="238"/>
      <c r="C62" s="619" t="s">
        <v>1545</v>
      </c>
      <c r="D62" s="410"/>
      <c r="E62" s="236" t="s">
        <v>140</v>
      </c>
      <c r="F62" s="404">
        <v>1</v>
      </c>
      <c r="G62" s="161"/>
      <c r="H62" s="323"/>
      <c r="I62" s="161"/>
      <c r="J62" s="322"/>
      <c r="K62" s="487"/>
      <c r="L62" s="231"/>
      <c r="M62" s="232"/>
      <c r="N62" s="231"/>
      <c r="O62" s="231"/>
      <c r="P62" s="231"/>
      <c r="Q62" s="233"/>
    </row>
    <row r="63" spans="1:17" s="56" customFormat="1" ht="127.5">
      <c r="A63" s="234">
        <v>49</v>
      </c>
      <c r="B63" s="238"/>
      <c r="C63" s="619" t="s">
        <v>1546</v>
      </c>
      <c r="D63" s="410"/>
      <c r="E63" s="236" t="s">
        <v>140</v>
      </c>
      <c r="F63" s="404">
        <v>1</v>
      </c>
      <c r="G63" s="161"/>
      <c r="H63" s="323"/>
      <c r="I63" s="161"/>
      <c r="J63" s="322"/>
      <c r="K63" s="487"/>
      <c r="L63" s="231"/>
      <c r="M63" s="232"/>
      <c r="N63" s="231"/>
      <c r="O63" s="231"/>
      <c r="P63" s="231"/>
      <c r="Q63" s="233"/>
    </row>
    <row r="64" spans="1:17" s="56" customFormat="1" ht="127.5">
      <c r="A64" s="234">
        <v>50</v>
      </c>
      <c r="B64" s="238"/>
      <c r="C64" s="619" t="s">
        <v>1547</v>
      </c>
      <c r="D64" s="410"/>
      <c r="E64" s="236" t="s">
        <v>140</v>
      </c>
      <c r="F64" s="404">
        <v>1</v>
      </c>
      <c r="G64" s="161"/>
      <c r="H64" s="323"/>
      <c r="I64" s="161"/>
      <c r="J64" s="322"/>
      <c r="K64" s="487"/>
      <c r="L64" s="231"/>
      <c r="M64" s="232"/>
      <c r="N64" s="231"/>
      <c r="O64" s="231"/>
      <c r="P64" s="231"/>
      <c r="Q64" s="233"/>
    </row>
    <row r="65" spans="1:17" s="56" customFormat="1" ht="63.75">
      <c r="A65" s="234">
        <v>51</v>
      </c>
      <c r="B65" s="238"/>
      <c r="C65" s="455" t="s">
        <v>1046</v>
      </c>
      <c r="D65" s="410"/>
      <c r="E65" s="236" t="s">
        <v>140</v>
      </c>
      <c r="F65" s="404">
        <v>1</v>
      </c>
      <c r="G65" s="161"/>
      <c r="H65" s="323"/>
      <c r="I65" s="161"/>
      <c r="J65" s="322"/>
      <c r="K65" s="487"/>
      <c r="L65" s="231"/>
      <c r="M65" s="232"/>
      <c r="N65" s="231"/>
      <c r="O65" s="231"/>
      <c r="P65" s="231"/>
      <c r="Q65" s="233"/>
    </row>
    <row r="66" spans="1:17" s="56" customFormat="1">
      <c r="A66" s="234">
        <v>52</v>
      </c>
      <c r="B66" s="238"/>
      <c r="C66" s="455" t="s">
        <v>110</v>
      </c>
      <c r="D66" s="410">
        <v>32</v>
      </c>
      <c r="E66" s="236" t="s">
        <v>146</v>
      </c>
      <c r="F66" s="404">
        <v>45</v>
      </c>
      <c r="G66" s="484"/>
      <c r="H66" s="336"/>
      <c r="I66" s="161"/>
      <c r="J66" s="161"/>
      <c r="K66" s="161"/>
      <c r="L66" s="231"/>
      <c r="M66" s="232"/>
      <c r="N66" s="231"/>
      <c r="O66" s="231"/>
      <c r="P66" s="231"/>
      <c r="Q66" s="233"/>
    </row>
    <row r="67" spans="1:17" s="56" customFormat="1">
      <c r="A67" s="234">
        <v>53</v>
      </c>
      <c r="B67" s="238"/>
      <c r="C67" s="455" t="s">
        <v>111</v>
      </c>
      <c r="D67" s="410">
        <v>40</v>
      </c>
      <c r="E67" s="236" t="s">
        <v>146</v>
      </c>
      <c r="F67" s="404">
        <v>17</v>
      </c>
      <c r="G67" s="485"/>
      <c r="H67" s="323"/>
      <c r="I67" s="486"/>
      <c r="J67" s="486"/>
      <c r="K67" s="487"/>
      <c r="L67" s="231"/>
      <c r="M67" s="232"/>
      <c r="N67" s="231"/>
      <c r="O67" s="231"/>
      <c r="P67" s="231"/>
      <c r="Q67" s="233"/>
    </row>
    <row r="68" spans="1:17" s="56" customFormat="1">
      <c r="A68" s="234">
        <v>54</v>
      </c>
      <c r="B68" s="238"/>
      <c r="C68" s="455" t="s">
        <v>112</v>
      </c>
      <c r="D68" s="410">
        <v>50</v>
      </c>
      <c r="E68" s="236" t="s">
        <v>146</v>
      </c>
      <c r="F68" s="404">
        <v>53</v>
      </c>
      <c r="G68" s="485"/>
      <c r="H68" s="323"/>
      <c r="I68" s="486"/>
      <c r="J68" s="486"/>
      <c r="K68" s="487"/>
      <c r="L68" s="231"/>
      <c r="M68" s="232"/>
      <c r="N68" s="231"/>
      <c r="O68" s="231"/>
      <c r="P68" s="231"/>
      <c r="Q68" s="233"/>
    </row>
    <row r="69" spans="1:17" s="56" customFormat="1">
      <c r="A69" s="234">
        <v>55</v>
      </c>
      <c r="B69" s="238"/>
      <c r="C69" s="455" t="s">
        <v>113</v>
      </c>
      <c r="D69" s="410">
        <v>63</v>
      </c>
      <c r="E69" s="236" t="s">
        <v>146</v>
      </c>
      <c r="F69" s="404">
        <v>106</v>
      </c>
      <c r="G69" s="485"/>
      <c r="H69" s="323"/>
      <c r="I69" s="486"/>
      <c r="J69" s="486"/>
      <c r="K69" s="487"/>
      <c r="L69" s="231"/>
      <c r="M69" s="232"/>
      <c r="N69" s="231"/>
      <c r="O69" s="231"/>
      <c r="P69" s="231"/>
      <c r="Q69" s="233"/>
    </row>
    <row r="70" spans="1:17" s="56" customFormat="1">
      <c r="A70" s="234">
        <v>56</v>
      </c>
      <c r="B70" s="238"/>
      <c r="C70" s="456" t="s">
        <v>115</v>
      </c>
      <c r="D70" s="404"/>
      <c r="E70" s="236" t="s">
        <v>140</v>
      </c>
      <c r="F70" s="404">
        <v>1</v>
      </c>
      <c r="G70" s="161"/>
      <c r="H70" s="323"/>
      <c r="I70" s="486"/>
      <c r="J70" s="321"/>
      <c r="K70" s="486"/>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7"/>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7"/>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7"/>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7"/>
      <c r="L74" s="231"/>
      <c r="M74" s="232"/>
      <c r="N74" s="231"/>
      <c r="O74" s="231"/>
      <c r="P74" s="231"/>
      <c r="Q74" s="233"/>
    </row>
    <row r="75" spans="1:17" s="56" customFormat="1">
      <c r="A75" s="234">
        <v>61</v>
      </c>
      <c r="B75" s="238"/>
      <c r="C75" s="456" t="s">
        <v>136</v>
      </c>
      <c r="D75" s="404"/>
      <c r="E75" s="236" t="s">
        <v>141</v>
      </c>
      <c r="F75" s="404">
        <v>1</v>
      </c>
      <c r="G75" s="161"/>
      <c r="H75" s="323"/>
      <c r="I75" s="161"/>
      <c r="J75" s="321"/>
      <c r="K75" s="487"/>
      <c r="L75" s="231"/>
      <c r="M75" s="232"/>
      <c r="N75" s="231"/>
      <c r="O75" s="231"/>
      <c r="P75" s="231"/>
      <c r="Q75" s="233"/>
    </row>
    <row r="76" spans="1:17" s="56" customFormat="1">
      <c r="A76" s="234">
        <v>62</v>
      </c>
      <c r="B76" s="238"/>
      <c r="C76" s="456" t="s">
        <v>137</v>
      </c>
      <c r="D76" s="404"/>
      <c r="E76" s="236" t="s">
        <v>141</v>
      </c>
      <c r="F76" s="404">
        <v>1</v>
      </c>
      <c r="G76" s="161"/>
      <c r="H76" s="323"/>
      <c r="I76" s="161"/>
      <c r="J76" s="321"/>
      <c r="K76" s="487"/>
      <c r="L76" s="231"/>
      <c r="M76" s="232"/>
      <c r="N76" s="231"/>
      <c r="O76" s="231"/>
      <c r="P76" s="231"/>
      <c r="Q76" s="233"/>
    </row>
    <row r="77" spans="1:17" s="56" customFormat="1">
      <c r="A77" s="234">
        <v>63</v>
      </c>
      <c r="B77" s="238"/>
      <c r="C77" s="456" t="s">
        <v>1044</v>
      </c>
      <c r="D77" s="404"/>
      <c r="E77" s="236" t="s">
        <v>141</v>
      </c>
      <c r="F77" s="404">
        <v>1</v>
      </c>
      <c r="G77" s="161"/>
      <c r="H77" s="323"/>
      <c r="I77" s="161"/>
      <c r="J77" s="321"/>
      <c r="K77" s="487"/>
      <c r="L77" s="231"/>
      <c r="M77" s="232"/>
      <c r="N77" s="231"/>
      <c r="O77" s="231"/>
      <c r="P77" s="231"/>
      <c r="Q77" s="233"/>
    </row>
    <row r="78" spans="1:17" s="56" customFormat="1">
      <c r="A78" s="234">
        <v>64</v>
      </c>
      <c r="B78" s="238"/>
      <c r="C78" s="456" t="s">
        <v>1045</v>
      </c>
      <c r="D78" s="404"/>
      <c r="E78" s="236" t="s">
        <v>141</v>
      </c>
      <c r="F78" s="404">
        <v>1</v>
      </c>
      <c r="G78" s="161"/>
      <c r="H78" s="323"/>
      <c r="I78" s="161"/>
      <c r="J78" s="321"/>
      <c r="K78" s="487"/>
      <c r="L78" s="231"/>
      <c r="M78" s="232"/>
      <c r="N78" s="231"/>
      <c r="O78" s="231"/>
      <c r="P78" s="231"/>
      <c r="Q78" s="233"/>
    </row>
    <row r="79" spans="1:17" s="56" customFormat="1">
      <c r="A79" s="234">
        <v>65</v>
      </c>
      <c r="B79" s="238"/>
      <c r="C79" s="456" t="s">
        <v>138</v>
      </c>
      <c r="D79" s="404"/>
      <c r="E79" s="236" t="s">
        <v>141</v>
      </c>
      <c r="F79" s="404">
        <v>1</v>
      </c>
      <c r="G79" s="161"/>
      <c r="H79" s="323"/>
      <c r="I79" s="161"/>
      <c r="J79" s="321"/>
      <c r="K79" s="487"/>
      <c r="L79" s="231"/>
      <c r="M79" s="232"/>
      <c r="N79" s="231"/>
      <c r="O79" s="231"/>
      <c r="P79" s="231"/>
      <c r="Q79" s="233"/>
    </row>
    <row r="80" spans="1:17" s="56" customFormat="1">
      <c r="A80" s="234">
        <v>66</v>
      </c>
      <c r="B80" s="238"/>
      <c r="C80" s="456" t="s">
        <v>139</v>
      </c>
      <c r="D80" s="456"/>
      <c r="E80" s="236" t="s">
        <v>141</v>
      </c>
      <c r="F80" s="404">
        <v>1</v>
      </c>
      <c r="G80" s="161"/>
      <c r="H80" s="323"/>
      <c r="I80" s="161"/>
      <c r="J80" s="321"/>
      <c r="K80" s="487"/>
      <c r="L80" s="231"/>
      <c r="M80" s="232"/>
      <c r="N80" s="231"/>
      <c r="O80" s="231"/>
      <c r="P80" s="231"/>
      <c r="Q80" s="233"/>
    </row>
    <row r="81" spans="1:17" s="56" customFormat="1">
      <c r="A81" s="316"/>
      <c r="B81" s="253"/>
      <c r="C81" s="489"/>
      <c r="D81" s="489"/>
      <c r="E81" s="490"/>
      <c r="F81" s="257"/>
      <c r="G81" s="319"/>
      <c r="H81" s="319"/>
      <c r="I81" s="257"/>
      <c r="J81" s="257"/>
      <c r="K81" s="257"/>
      <c r="L81" s="257"/>
      <c r="M81" s="319"/>
      <c r="N81" s="257"/>
      <c r="O81" s="257"/>
      <c r="P81" s="257"/>
      <c r="Q81" s="320"/>
    </row>
    <row r="82" spans="1:17" ht="15.4" customHeight="1">
      <c r="A82" s="223"/>
      <c r="B82" s="223"/>
      <c r="C82" s="669" t="s">
        <v>98</v>
      </c>
      <c r="D82" s="669"/>
      <c r="E82" s="670"/>
      <c r="F82" s="670"/>
      <c r="G82" s="670"/>
      <c r="H82" s="670"/>
      <c r="I82" s="670"/>
      <c r="J82" s="670"/>
      <c r="K82" s="670"/>
      <c r="L82" s="670"/>
      <c r="M82" s="241"/>
      <c r="N82" s="241"/>
      <c r="O82" s="241"/>
      <c r="P82" s="241"/>
      <c r="Q82" s="241"/>
    </row>
    <row r="83" spans="1:17" s="114" customFormat="1" collapsed="1">
      <c r="J83" s="135"/>
    </row>
    <row r="84" spans="1:17" s="1" customFormat="1" ht="12.75" customHeight="1">
      <c r="B84" s="136" t="s">
        <v>52</v>
      </c>
    </row>
    <row r="85" spans="1:17" s="1" customFormat="1" ht="45" customHeight="1">
      <c r="A85" s="68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685"/>
      <c r="C85" s="685"/>
      <c r="D85" s="685"/>
      <c r="E85" s="685"/>
      <c r="F85" s="685"/>
      <c r="G85" s="685"/>
      <c r="H85" s="685"/>
      <c r="I85" s="685"/>
      <c r="J85" s="685"/>
      <c r="K85" s="685"/>
      <c r="L85" s="685"/>
      <c r="M85" s="685"/>
      <c r="N85" s="685"/>
      <c r="O85" s="685"/>
      <c r="P85" s="685"/>
      <c r="Q85" s="685"/>
    </row>
    <row r="86" spans="1:17" s="1" customFormat="1" ht="77.25" customHeight="1">
      <c r="A86" s="685"/>
      <c r="B86" s="685"/>
      <c r="C86" s="685"/>
      <c r="D86" s="685"/>
      <c r="E86" s="685"/>
      <c r="F86" s="685"/>
      <c r="G86" s="685"/>
      <c r="H86" s="685"/>
      <c r="I86" s="685"/>
      <c r="J86" s="685"/>
      <c r="K86" s="685"/>
      <c r="L86" s="685"/>
      <c r="M86" s="685"/>
      <c r="N86" s="685"/>
      <c r="O86" s="685"/>
      <c r="P86" s="685"/>
      <c r="Q86" s="685"/>
    </row>
    <row r="87" spans="1:17" s="1" customFormat="1" ht="12.75" customHeight="1">
      <c r="B87" s="491"/>
    </row>
    <row r="88" spans="1:17" s="1" customFormat="1" ht="12.75" customHeight="1">
      <c r="B88" s="49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660">
        <f>Koptame!C42</f>
        <v>0</v>
      </c>
      <c r="O90" s="660"/>
      <c r="P90" s="142"/>
      <c r="Q90" s="142"/>
    </row>
    <row r="91" spans="1:17" s="114" customFormat="1">
      <c r="C91" s="133">
        <f>Koptame!C37</f>
        <v>0</v>
      </c>
      <c r="D91" s="133"/>
      <c r="M91" s="133"/>
      <c r="N91" s="661">
        <f>Koptame!C43</f>
        <v>0</v>
      </c>
      <c r="O91" s="661"/>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zoomScale="110" zoomScaleNormal="100" zoomScaleSheetLayoutView="110" workbookViewId="0">
      <selection activeCell="D300" sqref="D300"/>
    </sheetView>
  </sheetViews>
  <sheetFormatPr defaultColWidth="9.140625" defaultRowHeight="14.25"/>
  <cols>
    <col min="1" max="1" width="7" style="19" customWidth="1"/>
    <col min="2" max="2" width="8.28515625" style="19" customWidth="1"/>
    <col min="3" max="3" width="27.28515625" style="19" customWidth="1"/>
    <col min="4" max="4" width="22.7109375" style="19" customWidth="1"/>
    <col min="5" max="5" width="8.140625" style="19" customWidth="1"/>
    <col min="6" max="6" width="9.140625" style="19"/>
    <col min="7" max="9" width="9.140625" style="56"/>
    <col min="10" max="10" width="11.7109375" style="56" customWidth="1"/>
    <col min="11" max="11" width="9.140625" style="56"/>
    <col min="12" max="12" width="10.85546875" style="19" customWidth="1"/>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108"/>
      <c r="H1" s="154" t="s">
        <v>87</v>
      </c>
      <c r="I1" s="492" t="str">
        <f>kops2!B24</f>
        <v>2,4</v>
      </c>
      <c r="J1" s="53"/>
      <c r="K1" s="53"/>
    </row>
    <row r="2" spans="1:17" s="24" customFormat="1" ht="15">
      <c r="A2" s="671" t="str">
        <f>C13</f>
        <v xml:space="preserve">Ventilācija </v>
      </c>
      <c r="B2" s="671"/>
      <c r="C2" s="671"/>
      <c r="D2" s="671"/>
      <c r="E2" s="671"/>
      <c r="F2" s="671"/>
      <c r="G2" s="671"/>
      <c r="H2" s="671"/>
      <c r="I2" s="671"/>
      <c r="J2" s="671"/>
      <c r="K2" s="671"/>
      <c r="L2" s="671"/>
      <c r="M2" s="671"/>
      <c r="N2" s="671"/>
      <c r="O2" s="671"/>
      <c r="P2" s="671"/>
      <c r="Q2" s="671"/>
    </row>
    <row r="3" spans="1:17" ht="15">
      <c r="A3" s="20"/>
      <c r="B3" s="20"/>
      <c r="C3" s="20" t="s">
        <v>11</v>
      </c>
      <c r="D3" s="20"/>
      <c r="E3" s="673" t="str">
        <f>Koptame!C11</f>
        <v>Pirmsskolas izglītības iestāde</v>
      </c>
      <c r="F3" s="673"/>
      <c r="G3" s="673"/>
      <c r="H3" s="673"/>
      <c r="I3" s="673"/>
      <c r="J3" s="673"/>
      <c r="K3" s="673"/>
      <c r="L3" s="673"/>
      <c r="M3" s="673"/>
      <c r="N3" s="673"/>
      <c r="O3" s="673"/>
      <c r="P3" s="673"/>
      <c r="Q3" s="673"/>
    </row>
    <row r="4" spans="1:17"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20"/>
      <c r="C5" s="20" t="s">
        <v>13</v>
      </c>
      <c r="D5" s="20"/>
      <c r="E5" s="673" t="str">
        <f>Koptame!C13</f>
        <v>Baložu iela 33, Baloži, Ķekavas novads</v>
      </c>
      <c r="F5" s="673"/>
      <c r="G5" s="673"/>
      <c r="H5" s="673"/>
      <c r="I5" s="673"/>
      <c r="J5" s="673"/>
      <c r="K5" s="673"/>
      <c r="L5" s="673"/>
      <c r="M5" s="673"/>
      <c r="N5" s="673"/>
      <c r="O5" s="673"/>
      <c r="P5" s="673"/>
      <c r="Q5" s="673"/>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4" customHeight="1">
      <c r="A9" s="45"/>
      <c r="B9" s="45"/>
      <c r="K9" s="167"/>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6"/>
      <c r="D12" s="687"/>
      <c r="E12" s="668"/>
      <c r="F12" s="664"/>
      <c r="G12" s="168" t="s">
        <v>26</v>
      </c>
      <c r="H12" s="168" t="s">
        <v>55</v>
      </c>
      <c r="I12" s="168" t="s">
        <v>56</v>
      </c>
      <c r="J12" s="168" t="s">
        <v>89</v>
      </c>
      <c r="K12" s="168" t="s">
        <v>57</v>
      </c>
      <c r="L12" s="144" t="s">
        <v>58</v>
      </c>
      <c r="M12" s="144" t="s">
        <v>18</v>
      </c>
      <c r="N12" s="144" t="s">
        <v>56</v>
      </c>
      <c r="O12" s="144" t="s">
        <v>89</v>
      </c>
      <c r="P12" s="144" t="s">
        <v>57</v>
      </c>
      <c r="Q12" s="144" t="s">
        <v>59</v>
      </c>
    </row>
    <row r="13" spans="1:17" ht="15.7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3"/>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3"/>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3"/>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3"/>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3"/>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1072</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1073</v>
      </c>
      <c r="E107" s="278" t="s">
        <v>140</v>
      </c>
      <c r="F107" s="313">
        <v>3</v>
      </c>
      <c r="G107" s="180"/>
      <c r="H107" s="180"/>
      <c r="I107" s="180"/>
      <c r="J107" s="180"/>
      <c r="K107" s="180"/>
      <c r="L107" s="231"/>
      <c r="M107" s="232"/>
      <c r="N107" s="231"/>
      <c r="O107" s="231"/>
      <c r="P107" s="231"/>
      <c r="Q107" s="233"/>
    </row>
    <row r="108" spans="1:17" s="56" customFormat="1" ht="25.5">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ht="25.5">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1074</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1075</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1076</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1077</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1077</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4"/>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4"/>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4"/>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4"/>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4"/>
      <c r="K145" s="180"/>
      <c r="L145" s="231"/>
      <c r="M145" s="232"/>
      <c r="N145" s="231"/>
      <c r="O145" s="231"/>
      <c r="P145" s="231"/>
      <c r="Q145" s="233"/>
    </row>
    <row r="146" spans="1:17" s="56" customFormat="1">
      <c r="A146" s="251">
        <v>132</v>
      </c>
      <c r="B146" s="307"/>
      <c r="C146" s="306" t="s">
        <v>219</v>
      </c>
      <c r="D146" s="324" t="s">
        <v>1078</v>
      </c>
      <c r="E146" s="278" t="s">
        <v>140</v>
      </c>
      <c r="F146" s="313">
        <v>2</v>
      </c>
      <c r="G146" s="180"/>
      <c r="H146" s="179"/>
      <c r="I146" s="180"/>
      <c r="J146" s="494"/>
      <c r="K146" s="180"/>
      <c r="L146" s="231"/>
      <c r="M146" s="232"/>
      <c r="N146" s="231"/>
      <c r="O146" s="231"/>
      <c r="P146" s="231"/>
      <c r="Q146" s="233"/>
    </row>
    <row r="147" spans="1:17" s="56" customFormat="1">
      <c r="A147" s="251">
        <v>133</v>
      </c>
      <c r="B147" s="307"/>
      <c r="C147" s="306" t="s">
        <v>219</v>
      </c>
      <c r="D147" s="324" t="s">
        <v>1079</v>
      </c>
      <c r="E147" s="278" t="s">
        <v>140</v>
      </c>
      <c r="F147" s="313">
        <v>1</v>
      </c>
      <c r="G147" s="180"/>
      <c r="H147" s="179"/>
      <c r="I147" s="180"/>
      <c r="J147" s="494"/>
      <c r="K147" s="180"/>
      <c r="L147" s="231"/>
      <c r="M147" s="232"/>
      <c r="N147" s="231"/>
      <c r="O147" s="231"/>
      <c r="P147" s="231"/>
      <c r="Q147" s="233"/>
    </row>
    <row r="148" spans="1:17" s="56" customFormat="1">
      <c r="A148" s="251">
        <v>134</v>
      </c>
      <c r="B148" s="307"/>
      <c r="C148" s="306" t="s">
        <v>219</v>
      </c>
      <c r="D148" s="324" t="s">
        <v>1080</v>
      </c>
      <c r="E148" s="278" t="s">
        <v>140</v>
      </c>
      <c r="F148" s="313">
        <v>1</v>
      </c>
      <c r="G148" s="180"/>
      <c r="H148" s="179"/>
      <c r="I148" s="180"/>
      <c r="J148" s="494"/>
      <c r="K148" s="180"/>
      <c r="L148" s="231"/>
      <c r="M148" s="232"/>
      <c r="N148" s="231"/>
      <c r="O148" s="231"/>
      <c r="P148" s="231"/>
      <c r="Q148" s="233"/>
    </row>
    <row r="149" spans="1:17" s="56" customFormat="1" ht="25.5">
      <c r="A149" s="251">
        <v>135</v>
      </c>
      <c r="B149" s="307"/>
      <c r="C149" s="306" t="s">
        <v>220</v>
      </c>
      <c r="D149" s="324" t="s">
        <v>221</v>
      </c>
      <c r="E149" s="278" t="s">
        <v>140</v>
      </c>
      <c r="F149" s="313">
        <v>9</v>
      </c>
      <c r="G149" s="180"/>
      <c r="H149" s="179"/>
      <c r="I149" s="180"/>
      <c r="J149" s="493"/>
      <c r="K149" s="203"/>
      <c r="L149" s="231"/>
      <c r="M149" s="232"/>
      <c r="N149" s="231"/>
      <c r="O149" s="231"/>
      <c r="P149" s="231"/>
      <c r="Q149" s="233"/>
    </row>
    <row r="150" spans="1:17" s="56" customFormat="1" ht="25.5">
      <c r="A150" s="251">
        <v>136</v>
      </c>
      <c r="B150" s="307"/>
      <c r="C150" s="306" t="s">
        <v>220</v>
      </c>
      <c r="D150" s="324" t="s">
        <v>222</v>
      </c>
      <c r="E150" s="278" t="s">
        <v>140</v>
      </c>
      <c r="F150" s="313">
        <v>12</v>
      </c>
      <c r="G150" s="180"/>
      <c r="H150" s="179"/>
      <c r="I150" s="180"/>
      <c r="J150" s="493"/>
      <c r="K150" s="203"/>
      <c r="L150" s="231"/>
      <c r="M150" s="232"/>
      <c r="N150" s="231"/>
      <c r="O150" s="231"/>
      <c r="P150" s="231"/>
      <c r="Q150" s="233"/>
    </row>
    <row r="151" spans="1:17" s="56" customFormat="1" ht="25.5">
      <c r="A151" s="251">
        <v>137</v>
      </c>
      <c r="B151" s="307"/>
      <c r="C151" s="306" t="s">
        <v>220</v>
      </c>
      <c r="D151" s="324" t="s">
        <v>223</v>
      </c>
      <c r="E151" s="278" t="s">
        <v>140</v>
      </c>
      <c r="F151" s="313">
        <v>5</v>
      </c>
      <c r="G151" s="180"/>
      <c r="H151" s="179"/>
      <c r="I151" s="180"/>
      <c r="J151" s="493"/>
      <c r="K151" s="203"/>
      <c r="L151" s="231"/>
      <c r="M151" s="232"/>
      <c r="N151" s="231"/>
      <c r="O151" s="231"/>
      <c r="P151" s="231"/>
      <c r="Q151" s="233"/>
    </row>
    <row r="152" spans="1:17" s="56" customFormat="1" ht="25.5">
      <c r="A152" s="251">
        <v>138</v>
      </c>
      <c r="B152" s="307"/>
      <c r="C152" s="306" t="s">
        <v>220</v>
      </c>
      <c r="D152" s="324" t="s">
        <v>224</v>
      </c>
      <c r="E152" s="278" t="s">
        <v>140</v>
      </c>
      <c r="F152" s="313">
        <v>3</v>
      </c>
      <c r="G152" s="180"/>
      <c r="H152" s="179"/>
      <c r="I152" s="180"/>
      <c r="J152" s="493"/>
      <c r="K152" s="203"/>
      <c r="L152" s="231"/>
      <c r="M152" s="232"/>
      <c r="N152" s="231"/>
      <c r="O152" s="231"/>
      <c r="P152" s="231"/>
      <c r="Q152" s="233"/>
    </row>
    <row r="153" spans="1:17" s="56" customFormat="1" ht="25.5">
      <c r="A153" s="251">
        <v>139</v>
      </c>
      <c r="B153" s="307"/>
      <c r="C153" s="306" t="s">
        <v>220</v>
      </c>
      <c r="D153" s="324" t="s">
        <v>225</v>
      </c>
      <c r="E153" s="278" t="s">
        <v>140</v>
      </c>
      <c r="F153" s="313">
        <v>4</v>
      </c>
      <c r="G153" s="180"/>
      <c r="H153" s="179"/>
      <c r="I153" s="180"/>
      <c r="J153" s="493"/>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3"/>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3"/>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3"/>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3"/>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ht="25.5">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ht="25.5">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ht="25.5">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ht="25.5">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ht="25.5">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4"/>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4"/>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4"/>
      <c r="K170" s="180"/>
      <c r="L170" s="231"/>
      <c r="M170" s="232"/>
      <c r="N170" s="231"/>
      <c r="O170" s="231"/>
      <c r="P170" s="231"/>
      <c r="Q170" s="233"/>
    </row>
    <row r="171" spans="1:17" s="56" customFormat="1" ht="25.5">
      <c r="A171" s="251">
        <v>157</v>
      </c>
      <c r="B171" s="307"/>
      <c r="C171" s="306" t="s">
        <v>244</v>
      </c>
      <c r="D171" s="324" t="s">
        <v>245</v>
      </c>
      <c r="E171" s="278" t="s">
        <v>140</v>
      </c>
      <c r="F171" s="313">
        <v>1</v>
      </c>
      <c r="G171" s="180"/>
      <c r="H171" s="179"/>
      <c r="I171" s="180"/>
      <c r="J171" s="494"/>
      <c r="K171" s="180"/>
      <c r="L171" s="231"/>
      <c r="M171" s="232"/>
      <c r="N171" s="231"/>
      <c r="O171" s="231"/>
      <c r="P171" s="231"/>
      <c r="Q171" s="233"/>
    </row>
    <row r="172" spans="1:17" s="56" customFormat="1" ht="25.5">
      <c r="A172" s="251">
        <v>158</v>
      </c>
      <c r="B172" s="307"/>
      <c r="C172" s="306" t="s">
        <v>244</v>
      </c>
      <c r="D172" s="324" t="s">
        <v>246</v>
      </c>
      <c r="E172" s="278" t="s">
        <v>140</v>
      </c>
      <c r="F172" s="313">
        <v>1</v>
      </c>
      <c r="G172" s="180"/>
      <c r="H172" s="179"/>
      <c r="I172" s="180"/>
      <c r="J172" s="494"/>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4"/>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4"/>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4"/>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4"/>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4"/>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4"/>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4"/>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4"/>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4"/>
      <c r="K181" s="180"/>
      <c r="L181" s="231"/>
      <c r="M181" s="232"/>
      <c r="N181" s="231"/>
      <c r="O181" s="231"/>
      <c r="P181" s="231"/>
      <c r="Q181" s="233"/>
    </row>
    <row r="182" spans="1:17" s="56" customFormat="1" ht="63.75">
      <c r="A182" s="251">
        <v>168</v>
      </c>
      <c r="B182" s="307"/>
      <c r="C182" s="306" t="s">
        <v>257</v>
      </c>
      <c r="D182" s="296" t="s">
        <v>1548</v>
      </c>
      <c r="E182" s="278" t="s">
        <v>140</v>
      </c>
      <c r="F182" s="313">
        <v>1</v>
      </c>
      <c r="G182" s="180"/>
      <c r="H182" s="179"/>
      <c r="I182" s="180"/>
      <c r="J182" s="494"/>
      <c r="K182" s="180"/>
      <c r="L182" s="231"/>
      <c r="M182" s="232"/>
      <c r="N182" s="231"/>
      <c r="O182" s="231"/>
      <c r="P182" s="231"/>
      <c r="Q182" s="233"/>
    </row>
    <row r="183" spans="1:17" s="56" customFormat="1" ht="63.75">
      <c r="A183" s="251">
        <v>169</v>
      </c>
      <c r="B183" s="307"/>
      <c r="C183" s="306" t="s">
        <v>257</v>
      </c>
      <c r="D183" s="296" t="s">
        <v>1549</v>
      </c>
      <c r="E183" s="278" t="s">
        <v>140</v>
      </c>
      <c r="F183" s="313">
        <v>17</v>
      </c>
      <c r="G183" s="180"/>
      <c r="H183" s="179"/>
      <c r="I183" s="180"/>
      <c r="J183" s="494"/>
      <c r="K183" s="180"/>
      <c r="L183" s="231"/>
      <c r="M183" s="232"/>
      <c r="N183" s="231"/>
      <c r="O183" s="231"/>
      <c r="P183" s="231"/>
      <c r="Q183" s="233"/>
    </row>
    <row r="184" spans="1:17" s="56" customFormat="1" ht="63.75">
      <c r="A184" s="251">
        <v>170</v>
      </c>
      <c r="B184" s="307"/>
      <c r="C184" s="306" t="s">
        <v>257</v>
      </c>
      <c r="D184" s="296" t="s">
        <v>1550</v>
      </c>
      <c r="E184" s="278" t="s">
        <v>140</v>
      </c>
      <c r="F184" s="313">
        <v>12</v>
      </c>
      <c r="G184" s="180"/>
      <c r="H184" s="179"/>
      <c r="I184" s="180"/>
      <c r="J184" s="494"/>
      <c r="K184" s="180"/>
      <c r="L184" s="231"/>
      <c r="M184" s="232"/>
      <c r="N184" s="231"/>
      <c r="O184" s="231"/>
      <c r="P184" s="231"/>
      <c r="Q184" s="233"/>
    </row>
    <row r="185" spans="1:17" s="56" customFormat="1" ht="63.75">
      <c r="A185" s="251">
        <v>171</v>
      </c>
      <c r="B185" s="307"/>
      <c r="C185" s="306" t="s">
        <v>257</v>
      </c>
      <c r="D185" s="296" t="s">
        <v>1551</v>
      </c>
      <c r="E185" s="278" t="s">
        <v>140</v>
      </c>
      <c r="F185" s="313">
        <v>5</v>
      </c>
      <c r="G185" s="180"/>
      <c r="H185" s="179"/>
      <c r="I185" s="180"/>
      <c r="J185" s="494"/>
      <c r="K185" s="180"/>
      <c r="L185" s="231"/>
      <c r="M185" s="232"/>
      <c r="N185" s="231"/>
      <c r="O185" s="231"/>
      <c r="P185" s="231"/>
      <c r="Q185" s="233"/>
    </row>
    <row r="186" spans="1:17" s="56" customFormat="1" ht="63.75">
      <c r="A186" s="251">
        <v>172</v>
      </c>
      <c r="B186" s="307"/>
      <c r="C186" s="306" t="s">
        <v>257</v>
      </c>
      <c r="D186" s="296" t="s">
        <v>1552</v>
      </c>
      <c r="E186" s="278" t="s">
        <v>140</v>
      </c>
      <c r="F186" s="313">
        <v>24</v>
      </c>
      <c r="G186" s="180"/>
      <c r="H186" s="179"/>
      <c r="I186" s="180"/>
      <c r="J186" s="494"/>
      <c r="K186" s="180"/>
      <c r="L186" s="231"/>
      <c r="M186" s="232"/>
      <c r="N186" s="231"/>
      <c r="O186" s="231"/>
      <c r="P186" s="231"/>
      <c r="Q186" s="233"/>
    </row>
    <row r="187" spans="1:17" s="56" customFormat="1" ht="63.75">
      <c r="A187" s="251">
        <v>173</v>
      </c>
      <c r="B187" s="307"/>
      <c r="C187" s="306" t="s">
        <v>257</v>
      </c>
      <c r="D187" s="296" t="s">
        <v>1553</v>
      </c>
      <c r="E187" s="278" t="s">
        <v>140</v>
      </c>
      <c r="F187" s="313">
        <v>2</v>
      </c>
      <c r="G187" s="180"/>
      <c r="H187" s="179"/>
      <c r="I187" s="180"/>
      <c r="J187" s="494"/>
      <c r="K187" s="180"/>
      <c r="L187" s="231"/>
      <c r="M187" s="232"/>
      <c r="N187" s="231"/>
      <c r="O187" s="231"/>
      <c r="P187" s="231"/>
      <c r="Q187" s="233"/>
    </row>
    <row r="188" spans="1:17" s="56" customFormat="1" ht="63.75">
      <c r="A188" s="251">
        <v>174</v>
      </c>
      <c r="B188" s="307"/>
      <c r="C188" s="306" t="s">
        <v>257</v>
      </c>
      <c r="D188" s="296" t="s">
        <v>1554</v>
      </c>
      <c r="E188" s="278" t="s">
        <v>140</v>
      </c>
      <c r="F188" s="313">
        <v>2</v>
      </c>
      <c r="G188" s="180"/>
      <c r="H188" s="179"/>
      <c r="I188" s="180"/>
      <c r="J188" s="494"/>
      <c r="K188" s="180"/>
      <c r="L188" s="231"/>
      <c r="M188" s="232"/>
      <c r="N188" s="231"/>
      <c r="O188" s="231"/>
      <c r="P188" s="231"/>
      <c r="Q188" s="233"/>
    </row>
    <row r="189" spans="1:17" s="56" customFormat="1">
      <c r="A189" s="251">
        <v>175</v>
      </c>
      <c r="B189" s="307"/>
      <c r="C189" s="306" t="s">
        <v>258</v>
      </c>
      <c r="D189" s="296" t="s">
        <v>1081</v>
      </c>
      <c r="E189" s="278" t="s">
        <v>140</v>
      </c>
      <c r="F189" s="313">
        <v>3</v>
      </c>
      <c r="G189" s="180"/>
      <c r="H189" s="179"/>
      <c r="I189" s="180"/>
      <c r="J189" s="494"/>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4"/>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4"/>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4"/>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4"/>
      <c r="K193" s="180"/>
      <c r="L193" s="231"/>
      <c r="M193" s="232"/>
      <c r="N193" s="231"/>
      <c r="O193" s="231"/>
      <c r="P193" s="231"/>
      <c r="Q193" s="233"/>
    </row>
    <row r="194" spans="1:17" s="56" customFormat="1">
      <c r="A194" s="251">
        <v>180</v>
      </c>
      <c r="B194" s="307"/>
      <c r="C194" s="306" t="s">
        <v>258</v>
      </c>
      <c r="D194" s="296" t="s">
        <v>1082</v>
      </c>
      <c r="E194" s="278" t="s">
        <v>140</v>
      </c>
      <c r="F194" s="313">
        <v>1</v>
      </c>
      <c r="G194" s="180"/>
      <c r="H194" s="179"/>
      <c r="I194" s="180"/>
      <c r="J194" s="494"/>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4"/>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4"/>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4"/>
      <c r="K197" s="180"/>
      <c r="L197" s="231"/>
      <c r="M197" s="232"/>
      <c r="N197" s="231"/>
      <c r="O197" s="231"/>
      <c r="P197" s="231"/>
      <c r="Q197" s="233"/>
    </row>
    <row r="198" spans="1:17" s="56" customFormat="1">
      <c r="A198" s="251">
        <v>184</v>
      </c>
      <c r="B198" s="307"/>
      <c r="C198" s="306" t="s">
        <v>264</v>
      </c>
      <c r="D198" s="296" t="s">
        <v>1083</v>
      </c>
      <c r="E198" s="278" t="s">
        <v>140</v>
      </c>
      <c r="F198" s="313">
        <v>1</v>
      </c>
      <c r="G198" s="180"/>
      <c r="H198" s="179"/>
      <c r="I198" s="180"/>
      <c r="J198" s="494"/>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4"/>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4"/>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4"/>
      <c r="K201" s="180"/>
      <c r="L201" s="231"/>
      <c r="M201" s="232"/>
      <c r="N201" s="231"/>
      <c r="O201" s="231"/>
      <c r="P201" s="231"/>
      <c r="Q201" s="233"/>
    </row>
    <row r="202" spans="1:17" s="56" customFormat="1" ht="114.75">
      <c r="A202" s="251">
        <v>188</v>
      </c>
      <c r="B202" s="307"/>
      <c r="C202" s="314" t="s">
        <v>270</v>
      </c>
      <c r="D202" s="296" t="s">
        <v>1555</v>
      </c>
      <c r="E202" s="278" t="s">
        <v>140</v>
      </c>
      <c r="F202" s="313">
        <v>2</v>
      </c>
      <c r="G202" s="180"/>
      <c r="H202" s="179"/>
      <c r="I202" s="180"/>
      <c r="J202" s="493"/>
      <c r="K202" s="495"/>
      <c r="L202" s="231"/>
      <c r="M202" s="232"/>
      <c r="N202" s="231"/>
      <c r="O202" s="231"/>
      <c r="P202" s="231"/>
      <c r="Q202" s="233"/>
    </row>
    <row r="203" spans="1:17" s="56" customFormat="1" ht="114.75">
      <c r="A203" s="251">
        <v>189</v>
      </c>
      <c r="B203" s="307"/>
      <c r="C203" s="314" t="s">
        <v>270</v>
      </c>
      <c r="D203" s="296" t="s">
        <v>1556</v>
      </c>
      <c r="E203" s="278" t="s">
        <v>140</v>
      </c>
      <c r="F203" s="313">
        <v>1</v>
      </c>
      <c r="G203" s="180"/>
      <c r="H203" s="179"/>
      <c r="I203" s="180"/>
      <c r="J203" s="493"/>
      <c r="K203" s="495"/>
      <c r="L203" s="231"/>
      <c r="M203" s="232"/>
      <c r="N203" s="231"/>
      <c r="O203" s="231"/>
      <c r="P203" s="231"/>
      <c r="Q203" s="233"/>
    </row>
    <row r="204" spans="1:17" s="56" customFormat="1" ht="114.75">
      <c r="A204" s="251">
        <v>190</v>
      </c>
      <c r="B204" s="307"/>
      <c r="C204" s="314" t="s">
        <v>270</v>
      </c>
      <c r="D204" s="296" t="s">
        <v>1557</v>
      </c>
      <c r="E204" s="278" t="s">
        <v>140</v>
      </c>
      <c r="F204" s="313">
        <v>1</v>
      </c>
      <c r="G204" s="180"/>
      <c r="H204" s="179"/>
      <c r="I204" s="180"/>
      <c r="J204" s="493"/>
      <c r="K204" s="495"/>
      <c r="L204" s="231"/>
      <c r="M204" s="232"/>
      <c r="N204" s="231"/>
      <c r="O204" s="231"/>
      <c r="P204" s="231"/>
      <c r="Q204" s="233"/>
    </row>
    <row r="205" spans="1:17" s="56" customFormat="1" ht="178.5">
      <c r="A205" s="251">
        <v>191</v>
      </c>
      <c r="B205" s="307"/>
      <c r="C205" s="314" t="s">
        <v>270</v>
      </c>
      <c r="D205" s="296" t="s">
        <v>1558</v>
      </c>
      <c r="E205" s="278" t="s">
        <v>140</v>
      </c>
      <c r="F205" s="313">
        <v>1</v>
      </c>
      <c r="G205" s="180"/>
      <c r="H205" s="179"/>
      <c r="I205" s="180"/>
      <c r="J205" s="493"/>
      <c r="K205" s="495"/>
      <c r="L205" s="231"/>
      <c r="M205" s="232"/>
      <c r="N205" s="231"/>
      <c r="O205" s="231"/>
      <c r="P205" s="231"/>
      <c r="Q205" s="233"/>
    </row>
    <row r="206" spans="1:17" s="56" customFormat="1" ht="38.25">
      <c r="A206" s="251">
        <v>192</v>
      </c>
      <c r="B206" s="307"/>
      <c r="C206" s="314" t="s">
        <v>271</v>
      </c>
      <c r="D206" s="296" t="s">
        <v>1559</v>
      </c>
      <c r="E206" s="278" t="s">
        <v>140</v>
      </c>
      <c r="F206" s="313">
        <v>2</v>
      </c>
      <c r="G206" s="326"/>
      <c r="H206" s="179"/>
      <c r="I206" s="327"/>
      <c r="J206" s="329"/>
      <c r="K206" s="328"/>
      <c r="L206" s="231"/>
      <c r="M206" s="232"/>
      <c r="N206" s="231"/>
      <c r="O206" s="231"/>
      <c r="P206" s="231"/>
      <c r="Q206" s="233"/>
    </row>
    <row r="207" spans="1:17" s="56" customFormat="1" ht="25.5">
      <c r="A207" s="251">
        <v>193</v>
      </c>
      <c r="B207" s="307"/>
      <c r="C207" s="306" t="s">
        <v>272</v>
      </c>
      <c r="D207" s="296" t="s">
        <v>273</v>
      </c>
      <c r="E207" s="278" t="s">
        <v>140</v>
      </c>
      <c r="F207" s="313">
        <v>2</v>
      </c>
      <c r="G207" s="180"/>
      <c r="H207" s="179"/>
      <c r="I207" s="180"/>
      <c r="J207" s="494"/>
      <c r="K207" s="180"/>
      <c r="L207" s="231"/>
      <c r="M207" s="232"/>
      <c r="N207" s="231"/>
      <c r="O207" s="231"/>
      <c r="P207" s="231"/>
      <c r="Q207" s="233"/>
    </row>
    <row r="208" spans="1:17" s="56" customFormat="1" ht="38.25">
      <c r="A208" s="251">
        <v>194</v>
      </c>
      <c r="B208" s="307"/>
      <c r="C208" s="296" t="s">
        <v>1560</v>
      </c>
      <c r="D208" s="324">
        <v>100</v>
      </c>
      <c r="E208" s="278" t="s">
        <v>146</v>
      </c>
      <c r="F208" s="313">
        <v>13</v>
      </c>
      <c r="G208" s="326"/>
      <c r="H208" s="179"/>
      <c r="I208" s="327"/>
      <c r="J208" s="329"/>
      <c r="K208" s="328"/>
      <c r="L208" s="231"/>
      <c r="M208" s="232"/>
      <c r="N208" s="231"/>
      <c r="O208" s="231"/>
      <c r="P208" s="231"/>
      <c r="Q208" s="233"/>
    </row>
    <row r="209" spans="1:17" s="56" customFormat="1" ht="38.25">
      <c r="A209" s="251">
        <v>195</v>
      </c>
      <c r="B209" s="307"/>
      <c r="C209" s="296" t="s">
        <v>1560</v>
      </c>
      <c r="D209" s="324">
        <v>160</v>
      </c>
      <c r="E209" s="278" t="s">
        <v>146</v>
      </c>
      <c r="F209" s="313">
        <v>1</v>
      </c>
      <c r="G209" s="326"/>
      <c r="H209" s="179"/>
      <c r="I209" s="327"/>
      <c r="J209" s="329"/>
      <c r="K209" s="328"/>
      <c r="L209" s="231"/>
      <c r="M209" s="232"/>
      <c r="N209" s="231"/>
      <c r="O209" s="231"/>
      <c r="P209" s="231"/>
      <c r="Q209" s="233"/>
    </row>
    <row r="210" spans="1:17" s="56" customFormat="1" ht="38.25">
      <c r="A210" s="251">
        <v>196</v>
      </c>
      <c r="B210" s="307"/>
      <c r="C210" s="296" t="s">
        <v>1560</v>
      </c>
      <c r="D210" s="324">
        <v>250</v>
      </c>
      <c r="E210" s="278" t="s">
        <v>146</v>
      </c>
      <c r="F210" s="313">
        <v>17</v>
      </c>
      <c r="G210" s="326"/>
      <c r="H210" s="179"/>
      <c r="I210" s="327"/>
      <c r="J210" s="329"/>
      <c r="K210" s="328"/>
      <c r="L210" s="231"/>
      <c r="M210" s="232"/>
      <c r="N210" s="231"/>
      <c r="O210" s="231"/>
      <c r="P210" s="231"/>
      <c r="Q210" s="233"/>
    </row>
    <row r="211" spans="1:17" s="56" customFormat="1" ht="38.25">
      <c r="A211" s="251">
        <v>197</v>
      </c>
      <c r="B211" s="307"/>
      <c r="C211" s="296" t="s">
        <v>1560</v>
      </c>
      <c r="D211" s="324">
        <v>315</v>
      </c>
      <c r="E211" s="278" t="s">
        <v>146</v>
      </c>
      <c r="F211" s="313">
        <v>145</v>
      </c>
      <c r="G211" s="326"/>
      <c r="H211" s="179"/>
      <c r="I211" s="327"/>
      <c r="J211" s="329"/>
      <c r="K211" s="328"/>
      <c r="L211" s="231"/>
      <c r="M211" s="232"/>
      <c r="N211" s="231"/>
      <c r="O211" s="231"/>
      <c r="P211" s="231"/>
      <c r="Q211" s="233"/>
    </row>
    <row r="212" spans="1:17" s="56" customFormat="1" ht="38.25">
      <c r="A212" s="251">
        <v>198</v>
      </c>
      <c r="B212" s="307"/>
      <c r="C212" s="296" t="s">
        <v>1560</v>
      </c>
      <c r="D212" s="324">
        <v>400</v>
      </c>
      <c r="E212" s="278" t="s">
        <v>146</v>
      </c>
      <c r="F212" s="313">
        <v>112</v>
      </c>
      <c r="G212" s="326"/>
      <c r="H212" s="179"/>
      <c r="I212" s="327"/>
      <c r="J212" s="329"/>
      <c r="K212" s="328"/>
      <c r="L212" s="231"/>
      <c r="M212" s="232"/>
      <c r="N212" s="231"/>
      <c r="O212" s="231"/>
      <c r="P212" s="231"/>
      <c r="Q212" s="233"/>
    </row>
    <row r="213" spans="1:17" s="56" customFormat="1" ht="38.25">
      <c r="A213" s="251">
        <v>199</v>
      </c>
      <c r="B213" s="307"/>
      <c r="C213" s="296" t="s">
        <v>1560</v>
      </c>
      <c r="D213" s="324">
        <v>500</v>
      </c>
      <c r="E213" s="278" t="s">
        <v>146</v>
      </c>
      <c r="F213" s="313">
        <v>76</v>
      </c>
      <c r="G213" s="326"/>
      <c r="H213" s="179"/>
      <c r="I213" s="327"/>
      <c r="J213" s="329"/>
      <c r="K213" s="328"/>
      <c r="L213" s="231"/>
      <c r="M213" s="232"/>
      <c r="N213" s="231"/>
      <c r="O213" s="231"/>
      <c r="P213" s="231"/>
      <c r="Q213" s="233"/>
    </row>
    <row r="214" spans="1:17" s="56" customFormat="1" ht="38.25">
      <c r="A214" s="251">
        <v>200</v>
      </c>
      <c r="B214" s="307"/>
      <c r="C214" s="296" t="s">
        <v>1560</v>
      </c>
      <c r="D214" s="324">
        <v>630</v>
      </c>
      <c r="E214" s="278" t="s">
        <v>146</v>
      </c>
      <c r="F214" s="313">
        <v>44</v>
      </c>
      <c r="G214" s="326"/>
      <c r="H214" s="179"/>
      <c r="I214" s="327"/>
      <c r="J214" s="329"/>
      <c r="K214" s="328"/>
      <c r="L214" s="231"/>
      <c r="M214" s="232"/>
      <c r="N214" s="231"/>
      <c r="O214" s="231"/>
      <c r="P214" s="231"/>
      <c r="Q214" s="233"/>
    </row>
    <row r="215" spans="1:17" s="56" customFormat="1" ht="38.25">
      <c r="A215" s="251">
        <v>201</v>
      </c>
      <c r="B215" s="307"/>
      <c r="C215" s="296" t="s">
        <v>1560</v>
      </c>
      <c r="D215" s="324" t="s">
        <v>149</v>
      </c>
      <c r="E215" s="278" t="s">
        <v>146</v>
      </c>
      <c r="F215" s="313">
        <v>1</v>
      </c>
      <c r="G215" s="326"/>
      <c r="H215" s="179"/>
      <c r="I215" s="327"/>
      <c r="J215" s="329"/>
      <c r="K215" s="328"/>
      <c r="L215" s="231"/>
      <c r="M215" s="232"/>
      <c r="N215" s="231"/>
      <c r="O215" s="231"/>
      <c r="P215" s="231"/>
      <c r="Q215" s="233"/>
    </row>
    <row r="216" spans="1:17" s="56" customFormat="1" ht="38.25">
      <c r="A216" s="251">
        <v>202</v>
      </c>
      <c r="B216" s="307"/>
      <c r="C216" s="296" t="s">
        <v>1560</v>
      </c>
      <c r="D216" s="324" t="s">
        <v>150</v>
      </c>
      <c r="E216" s="278" t="s">
        <v>146</v>
      </c>
      <c r="F216" s="313">
        <v>5</v>
      </c>
      <c r="G216" s="326"/>
      <c r="H216" s="179"/>
      <c r="I216" s="327"/>
      <c r="J216" s="329"/>
      <c r="K216" s="328"/>
      <c r="L216" s="231"/>
      <c r="M216" s="232"/>
      <c r="N216" s="231"/>
      <c r="O216" s="231"/>
      <c r="P216" s="231"/>
      <c r="Q216" s="233"/>
    </row>
    <row r="217" spans="1:17" s="56" customFormat="1" ht="38.25">
      <c r="A217" s="251">
        <v>203</v>
      </c>
      <c r="B217" s="307"/>
      <c r="C217" s="296" t="s">
        <v>1560</v>
      </c>
      <c r="D217" s="324" t="s">
        <v>151</v>
      </c>
      <c r="E217" s="278" t="s">
        <v>146</v>
      </c>
      <c r="F217" s="313">
        <v>18</v>
      </c>
      <c r="G217" s="326"/>
      <c r="H217" s="179"/>
      <c r="I217" s="327"/>
      <c r="J217" s="329"/>
      <c r="K217" s="328"/>
      <c r="L217" s="231"/>
      <c r="M217" s="232"/>
      <c r="N217" s="231"/>
      <c r="O217" s="231"/>
      <c r="P217" s="231"/>
      <c r="Q217" s="233"/>
    </row>
    <row r="218" spans="1:17" s="56" customFormat="1" ht="38.25">
      <c r="A218" s="251">
        <v>204</v>
      </c>
      <c r="B218" s="307"/>
      <c r="C218" s="296" t="s">
        <v>1560</v>
      </c>
      <c r="D218" s="324" t="s">
        <v>152</v>
      </c>
      <c r="E218" s="278" t="s">
        <v>146</v>
      </c>
      <c r="F218" s="313">
        <v>27</v>
      </c>
      <c r="G218" s="326"/>
      <c r="H218" s="179"/>
      <c r="I218" s="327"/>
      <c r="J218" s="329"/>
      <c r="K218" s="328"/>
      <c r="L218" s="231"/>
      <c r="M218" s="232"/>
      <c r="N218" s="231"/>
      <c r="O218" s="231"/>
      <c r="P218" s="231"/>
      <c r="Q218" s="233"/>
    </row>
    <row r="219" spans="1:17" s="56" customFormat="1" ht="38.25">
      <c r="A219" s="251">
        <v>205</v>
      </c>
      <c r="B219" s="307"/>
      <c r="C219" s="296" t="s">
        <v>1560</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1048</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1048</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1049</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1050</v>
      </c>
      <c r="D223" s="324">
        <v>400</v>
      </c>
      <c r="E223" s="278" t="s">
        <v>140</v>
      </c>
      <c r="F223" s="313">
        <v>2</v>
      </c>
      <c r="G223" s="496"/>
      <c r="H223" s="179"/>
      <c r="I223" s="497"/>
      <c r="J223" s="180"/>
      <c r="K223" s="203"/>
      <c r="L223" s="231"/>
      <c r="M223" s="232"/>
      <c r="N223" s="231"/>
      <c r="O223" s="231"/>
      <c r="P223" s="231"/>
      <c r="Q223" s="233"/>
    </row>
    <row r="224" spans="1:17" s="56" customFormat="1">
      <c r="A224" s="251">
        <v>210</v>
      </c>
      <c r="B224" s="307"/>
      <c r="C224" s="306" t="s">
        <v>1050</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1050</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1051</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1052</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1052</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1052</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1052</v>
      </c>
      <c r="D230" s="324">
        <v>400</v>
      </c>
      <c r="E230" s="278" t="s">
        <v>140</v>
      </c>
      <c r="F230" s="313">
        <v>5</v>
      </c>
      <c r="G230" s="496"/>
      <c r="H230" s="179"/>
      <c r="I230" s="497"/>
      <c r="J230" s="180"/>
      <c r="K230" s="203"/>
      <c r="L230" s="231"/>
      <c r="M230" s="232"/>
      <c r="N230" s="231"/>
      <c r="O230" s="231"/>
      <c r="P230" s="231"/>
      <c r="Q230" s="233"/>
    </row>
    <row r="231" spans="1:17" s="56" customFormat="1">
      <c r="A231" s="251">
        <v>217</v>
      </c>
      <c r="B231" s="307"/>
      <c r="C231" s="306" t="s">
        <v>1052</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1052</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1052</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1052</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1052</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1052</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1052</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1052</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1052</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1053</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1054</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1055</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1056</v>
      </c>
      <c r="D243" s="324">
        <v>315</v>
      </c>
      <c r="E243" s="278" t="s">
        <v>140</v>
      </c>
      <c r="F243" s="313">
        <v>1</v>
      </c>
      <c r="G243" s="496"/>
      <c r="H243" s="179"/>
      <c r="I243" s="497"/>
      <c r="J243" s="180"/>
      <c r="K243" s="203"/>
      <c r="L243" s="231"/>
      <c r="M243" s="232"/>
      <c r="N243" s="231"/>
      <c r="O243" s="231"/>
      <c r="P243" s="231"/>
      <c r="Q243" s="233"/>
    </row>
    <row r="244" spans="1:17" s="56" customFormat="1">
      <c r="A244" s="251">
        <v>230</v>
      </c>
      <c r="B244" s="307"/>
      <c r="C244" s="306" t="s">
        <v>1057</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1058</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1059</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1060</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1061</v>
      </c>
      <c r="D248" s="324">
        <v>500</v>
      </c>
      <c r="E248" s="278" t="s">
        <v>140</v>
      </c>
      <c r="F248" s="313">
        <v>2</v>
      </c>
      <c r="G248" s="496"/>
      <c r="H248" s="179"/>
      <c r="I248" s="497"/>
      <c r="J248" s="180"/>
      <c r="K248" s="203"/>
      <c r="L248" s="231"/>
      <c r="M248" s="232"/>
      <c r="N248" s="231"/>
      <c r="O248" s="231"/>
      <c r="P248" s="231"/>
      <c r="Q248" s="233"/>
    </row>
    <row r="249" spans="1:17" s="56" customFormat="1">
      <c r="A249" s="251">
        <v>235</v>
      </c>
      <c r="B249" s="307"/>
      <c r="C249" s="306" t="s">
        <v>1062</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1063</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1064</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1065</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1066</v>
      </c>
      <c r="D253" s="324">
        <v>500</v>
      </c>
      <c r="E253" s="278" t="s">
        <v>140</v>
      </c>
      <c r="F253" s="313">
        <v>2</v>
      </c>
      <c r="G253" s="496"/>
      <c r="H253" s="179"/>
      <c r="I253" s="497"/>
      <c r="J253" s="180"/>
      <c r="K253" s="203"/>
      <c r="L253" s="231"/>
      <c r="M253" s="232"/>
      <c r="N253" s="231"/>
      <c r="O253" s="231"/>
      <c r="P253" s="231"/>
      <c r="Q253" s="233"/>
    </row>
    <row r="254" spans="1:17" s="56" customFormat="1">
      <c r="A254" s="251">
        <v>240</v>
      </c>
      <c r="B254" s="307"/>
      <c r="C254" s="306" t="s">
        <v>1067</v>
      </c>
      <c r="D254" s="324">
        <v>250</v>
      </c>
      <c r="E254" s="278" t="s">
        <v>140</v>
      </c>
      <c r="F254" s="313">
        <v>2</v>
      </c>
      <c r="G254" s="496"/>
      <c r="H254" s="179"/>
      <c r="I254" s="497"/>
      <c r="J254" s="180"/>
      <c r="K254" s="203"/>
      <c r="L254" s="231"/>
      <c r="M254" s="232"/>
      <c r="N254" s="231"/>
      <c r="O254" s="231"/>
      <c r="P254" s="231"/>
      <c r="Q254" s="233"/>
    </row>
    <row r="255" spans="1:17" s="56" customFormat="1">
      <c r="A255" s="251">
        <v>241</v>
      </c>
      <c r="B255" s="307"/>
      <c r="C255" s="306" t="s">
        <v>1053</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1068</v>
      </c>
      <c r="D256" s="324" t="s">
        <v>1072</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1068</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1068</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1068</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1068</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1068</v>
      </c>
      <c r="D261" s="324" t="s">
        <v>1073</v>
      </c>
      <c r="E261" s="278" t="s">
        <v>140</v>
      </c>
      <c r="F261" s="313">
        <v>2</v>
      </c>
      <c r="G261" s="326"/>
      <c r="H261" s="179"/>
      <c r="I261" s="327"/>
      <c r="J261" s="329"/>
      <c r="K261" s="328"/>
      <c r="L261" s="231"/>
      <c r="M261" s="232"/>
      <c r="N261" s="231"/>
      <c r="O261" s="231"/>
      <c r="P261" s="231"/>
      <c r="Q261" s="233"/>
    </row>
    <row r="262" spans="1:17" s="56" customFormat="1" ht="25.5">
      <c r="A262" s="251">
        <v>248</v>
      </c>
      <c r="B262" s="307"/>
      <c r="C262" s="306" t="s">
        <v>1068</v>
      </c>
      <c r="D262" s="324" t="s">
        <v>213</v>
      </c>
      <c r="E262" s="278" t="s">
        <v>140</v>
      </c>
      <c r="F262" s="313">
        <v>2</v>
      </c>
      <c r="G262" s="326"/>
      <c r="H262" s="179"/>
      <c r="I262" s="327"/>
      <c r="J262" s="329"/>
      <c r="K262" s="328"/>
      <c r="L262" s="231"/>
      <c r="M262" s="232"/>
      <c r="N262" s="231"/>
      <c r="O262" s="231"/>
      <c r="P262" s="231"/>
      <c r="Q262" s="233"/>
    </row>
    <row r="263" spans="1:17" s="56" customFormat="1" ht="25.5">
      <c r="A263" s="251">
        <v>249</v>
      </c>
      <c r="B263" s="307"/>
      <c r="C263" s="306" t="s">
        <v>1068</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1068</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1068</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1069</v>
      </c>
      <c r="D266" s="324" t="s">
        <v>1074</v>
      </c>
      <c r="E266" s="278" t="s">
        <v>140</v>
      </c>
      <c r="F266" s="313">
        <v>1</v>
      </c>
      <c r="G266" s="496"/>
      <c r="H266" s="179"/>
      <c r="I266" s="497"/>
      <c r="J266" s="180"/>
      <c r="K266" s="203"/>
      <c r="L266" s="231"/>
      <c r="M266" s="232"/>
      <c r="N266" s="231"/>
      <c r="O266" s="231"/>
      <c r="P266" s="231"/>
      <c r="Q266" s="233"/>
    </row>
    <row r="267" spans="1:17" s="56" customFormat="1">
      <c r="A267" s="251">
        <v>253</v>
      </c>
      <c r="B267" s="307"/>
      <c r="C267" s="306" t="s">
        <v>1069</v>
      </c>
      <c r="D267" s="324" t="s">
        <v>203</v>
      </c>
      <c r="E267" s="278" t="s">
        <v>140</v>
      </c>
      <c r="F267" s="313">
        <v>1</v>
      </c>
      <c r="G267" s="496"/>
      <c r="H267" s="179"/>
      <c r="I267" s="497"/>
      <c r="J267" s="180"/>
      <c r="K267" s="203"/>
      <c r="L267" s="231"/>
      <c r="M267" s="232"/>
      <c r="N267" s="231"/>
      <c r="O267" s="231"/>
      <c r="P267" s="231"/>
      <c r="Q267" s="233"/>
    </row>
    <row r="268" spans="1:17" s="56" customFormat="1">
      <c r="A268" s="251">
        <v>254</v>
      </c>
      <c r="B268" s="307"/>
      <c r="C268" s="306" t="s">
        <v>1069</v>
      </c>
      <c r="D268" s="324" t="s">
        <v>204</v>
      </c>
      <c r="E268" s="278" t="s">
        <v>140</v>
      </c>
      <c r="F268" s="313">
        <v>1</v>
      </c>
      <c r="G268" s="496"/>
      <c r="H268" s="179"/>
      <c r="I268" s="497"/>
      <c r="J268" s="180"/>
      <c r="K268" s="203"/>
      <c r="L268" s="231"/>
      <c r="M268" s="232"/>
      <c r="N268" s="231"/>
      <c r="O268" s="231"/>
      <c r="P268" s="231"/>
      <c r="Q268" s="233"/>
    </row>
    <row r="269" spans="1:17" s="56" customFormat="1">
      <c r="A269" s="251">
        <v>255</v>
      </c>
      <c r="B269" s="307"/>
      <c r="C269" s="306" t="s">
        <v>1069</v>
      </c>
      <c r="D269" s="324" t="s">
        <v>208</v>
      </c>
      <c r="E269" s="278" t="s">
        <v>140</v>
      </c>
      <c r="F269" s="313">
        <v>7</v>
      </c>
      <c r="G269" s="496"/>
      <c r="H269" s="179"/>
      <c r="I269" s="497"/>
      <c r="J269" s="180"/>
      <c r="K269" s="203"/>
      <c r="L269" s="231"/>
      <c r="M269" s="232"/>
      <c r="N269" s="231"/>
      <c r="O269" s="231"/>
      <c r="P269" s="231"/>
      <c r="Q269" s="233"/>
    </row>
    <row r="270" spans="1:17" s="56" customFormat="1">
      <c r="A270" s="251">
        <v>256</v>
      </c>
      <c r="B270" s="307"/>
      <c r="C270" s="306" t="s">
        <v>1069</v>
      </c>
      <c r="D270" s="324" t="s">
        <v>215</v>
      </c>
      <c r="E270" s="278" t="s">
        <v>140</v>
      </c>
      <c r="F270" s="313">
        <v>6</v>
      </c>
      <c r="G270" s="496"/>
      <c r="H270" s="179"/>
      <c r="I270" s="497"/>
      <c r="J270" s="180"/>
      <c r="K270" s="203"/>
      <c r="L270" s="231"/>
      <c r="M270" s="232"/>
      <c r="N270" s="231"/>
      <c r="O270" s="231"/>
      <c r="P270" s="231"/>
      <c r="Q270" s="233"/>
    </row>
    <row r="271" spans="1:17" s="56" customFormat="1">
      <c r="A271" s="251">
        <v>257</v>
      </c>
      <c r="B271" s="307"/>
      <c r="C271" s="306" t="s">
        <v>1069</v>
      </c>
      <c r="D271" s="324" t="s">
        <v>210</v>
      </c>
      <c r="E271" s="278" t="s">
        <v>140</v>
      </c>
      <c r="F271" s="313">
        <v>1</v>
      </c>
      <c r="G271" s="496"/>
      <c r="H271" s="179"/>
      <c r="I271" s="497"/>
      <c r="J271" s="180"/>
      <c r="K271" s="203"/>
      <c r="L271" s="231"/>
      <c r="M271" s="232"/>
      <c r="N271" s="231"/>
      <c r="O271" s="231"/>
      <c r="P271" s="231"/>
      <c r="Q271" s="233"/>
    </row>
    <row r="272" spans="1:17" s="56" customFormat="1">
      <c r="A272" s="251">
        <v>258</v>
      </c>
      <c r="B272" s="307"/>
      <c r="C272" s="306" t="s">
        <v>1069</v>
      </c>
      <c r="D272" s="324" t="s">
        <v>212</v>
      </c>
      <c r="E272" s="278" t="s">
        <v>140</v>
      </c>
      <c r="F272" s="313">
        <v>1</v>
      </c>
      <c r="G272" s="496"/>
      <c r="H272" s="179"/>
      <c r="I272" s="497"/>
      <c r="J272" s="180"/>
      <c r="K272" s="203"/>
      <c r="L272" s="231"/>
      <c r="M272" s="232"/>
      <c r="N272" s="231"/>
      <c r="O272" s="231"/>
      <c r="P272" s="231"/>
      <c r="Q272" s="233"/>
    </row>
    <row r="273" spans="1:17" s="56" customFormat="1">
      <c r="A273" s="251">
        <v>259</v>
      </c>
      <c r="B273" s="307"/>
      <c r="C273" s="306" t="s">
        <v>1069</v>
      </c>
      <c r="D273" s="324" t="s">
        <v>216</v>
      </c>
      <c r="E273" s="278" t="s">
        <v>140</v>
      </c>
      <c r="F273" s="313">
        <v>2</v>
      </c>
      <c r="G273" s="496"/>
      <c r="H273" s="179"/>
      <c r="I273" s="497"/>
      <c r="J273" s="180"/>
      <c r="K273" s="203"/>
      <c r="L273" s="231"/>
      <c r="M273" s="232"/>
      <c r="N273" s="231"/>
      <c r="O273" s="231"/>
      <c r="P273" s="231"/>
      <c r="Q273" s="233"/>
    </row>
    <row r="274" spans="1:17" s="56" customFormat="1">
      <c r="A274" s="251">
        <v>260</v>
      </c>
      <c r="B274" s="307"/>
      <c r="C274" s="306" t="s">
        <v>1069</v>
      </c>
      <c r="D274" s="324" t="s">
        <v>1076</v>
      </c>
      <c r="E274" s="278" t="s">
        <v>140</v>
      </c>
      <c r="F274" s="313">
        <v>2</v>
      </c>
      <c r="G274" s="496"/>
      <c r="H274" s="179"/>
      <c r="I274" s="497"/>
      <c r="J274" s="180"/>
      <c r="K274" s="203"/>
      <c r="L274" s="231"/>
      <c r="M274" s="232"/>
      <c r="N274" s="231"/>
      <c r="O274" s="231"/>
      <c r="P274" s="231"/>
      <c r="Q274" s="233"/>
    </row>
    <row r="275" spans="1:17" s="56" customFormat="1">
      <c r="A275" s="251">
        <v>261</v>
      </c>
      <c r="B275" s="307"/>
      <c r="C275" s="306" t="s">
        <v>1069</v>
      </c>
      <c r="D275" s="324" t="s">
        <v>217</v>
      </c>
      <c r="E275" s="278" t="s">
        <v>140</v>
      </c>
      <c r="F275" s="313">
        <v>2</v>
      </c>
      <c r="G275" s="496"/>
      <c r="H275" s="179"/>
      <c r="I275" s="497"/>
      <c r="J275" s="180"/>
      <c r="K275" s="203"/>
      <c r="L275" s="231"/>
      <c r="M275" s="232"/>
      <c r="N275" s="231"/>
      <c r="O275" s="231"/>
      <c r="P275" s="231"/>
      <c r="Q275" s="233"/>
    </row>
    <row r="276" spans="1:17" s="56" customFormat="1">
      <c r="A276" s="251">
        <v>262</v>
      </c>
      <c r="B276" s="307"/>
      <c r="C276" s="306" t="s">
        <v>1069</v>
      </c>
      <c r="D276" s="324" t="s">
        <v>1077</v>
      </c>
      <c r="E276" s="278" t="s">
        <v>140</v>
      </c>
      <c r="F276" s="313">
        <v>2</v>
      </c>
      <c r="G276" s="496"/>
      <c r="H276" s="179"/>
      <c r="I276" s="497"/>
      <c r="J276" s="180"/>
      <c r="K276" s="203"/>
      <c r="L276" s="231"/>
      <c r="M276" s="232"/>
      <c r="N276" s="231"/>
      <c r="O276" s="231"/>
      <c r="P276" s="231"/>
      <c r="Q276" s="233"/>
    </row>
    <row r="277" spans="1:17" s="56" customFormat="1">
      <c r="A277" s="251">
        <v>263</v>
      </c>
      <c r="B277" s="307"/>
      <c r="C277" s="306" t="s">
        <v>1069</v>
      </c>
      <c r="D277" s="324" t="s">
        <v>1077</v>
      </c>
      <c r="E277" s="278" t="s">
        <v>140</v>
      </c>
      <c r="F277" s="313">
        <v>2</v>
      </c>
      <c r="G277" s="496"/>
      <c r="H277" s="179"/>
      <c r="I277" s="497"/>
      <c r="J277" s="180"/>
      <c r="K277" s="203"/>
      <c r="L277" s="231"/>
      <c r="M277" s="232"/>
      <c r="N277" s="231"/>
      <c r="O277" s="231"/>
      <c r="P277" s="231"/>
      <c r="Q277" s="233"/>
    </row>
    <row r="278" spans="1:17" s="56" customFormat="1">
      <c r="A278" s="251">
        <v>264</v>
      </c>
      <c r="B278" s="307"/>
      <c r="C278" s="306" t="s">
        <v>1070</v>
      </c>
      <c r="D278" s="324" t="s">
        <v>150</v>
      </c>
      <c r="E278" s="278" t="s">
        <v>140</v>
      </c>
      <c r="F278" s="313">
        <v>2</v>
      </c>
      <c r="G278" s="496"/>
      <c r="H278" s="179"/>
      <c r="I278" s="497"/>
      <c r="J278" s="180"/>
      <c r="K278" s="203"/>
      <c r="L278" s="231"/>
      <c r="M278" s="232"/>
      <c r="N278" s="231"/>
      <c r="O278" s="231"/>
      <c r="P278" s="231"/>
      <c r="Q278" s="233"/>
    </row>
    <row r="279" spans="1:17" s="56" customFormat="1">
      <c r="A279" s="251">
        <v>265</v>
      </c>
      <c r="B279" s="307"/>
      <c r="C279" s="306" t="s">
        <v>1070</v>
      </c>
      <c r="D279" s="324" t="s">
        <v>151</v>
      </c>
      <c r="E279" s="278" t="s">
        <v>140</v>
      </c>
      <c r="F279" s="313">
        <v>2</v>
      </c>
      <c r="G279" s="496"/>
      <c r="H279" s="179"/>
      <c r="I279" s="497"/>
      <c r="J279" s="180"/>
      <c r="K279" s="203"/>
      <c r="L279" s="231"/>
      <c r="M279" s="232"/>
      <c r="N279" s="231"/>
      <c r="O279" s="231"/>
      <c r="P279" s="231"/>
      <c r="Q279" s="233"/>
    </row>
    <row r="280" spans="1:17" s="56" customFormat="1">
      <c r="A280" s="251">
        <v>266</v>
      </c>
      <c r="B280" s="307"/>
      <c r="C280" s="306" t="s">
        <v>1070</v>
      </c>
      <c r="D280" s="324" t="s">
        <v>152</v>
      </c>
      <c r="E280" s="278" t="s">
        <v>140</v>
      </c>
      <c r="F280" s="313">
        <v>4</v>
      </c>
      <c r="G280" s="496"/>
      <c r="H280" s="179"/>
      <c r="I280" s="497"/>
      <c r="J280" s="180"/>
      <c r="K280" s="203"/>
      <c r="L280" s="231"/>
      <c r="M280" s="232"/>
      <c r="N280" s="231"/>
      <c r="O280" s="231"/>
      <c r="P280" s="231"/>
      <c r="Q280" s="233"/>
    </row>
    <row r="281" spans="1:17" s="56" customFormat="1">
      <c r="A281" s="251">
        <v>267</v>
      </c>
      <c r="B281" s="307"/>
      <c r="C281" s="306" t="s">
        <v>1070</v>
      </c>
      <c r="D281" s="324" t="s">
        <v>153</v>
      </c>
      <c r="E281" s="278" t="s">
        <v>140</v>
      </c>
      <c r="F281" s="313">
        <v>4</v>
      </c>
      <c r="G281" s="496"/>
      <c r="H281" s="179"/>
      <c r="I281" s="497"/>
      <c r="J281" s="180"/>
      <c r="K281" s="203"/>
      <c r="L281" s="231"/>
      <c r="M281" s="232"/>
      <c r="N281" s="231"/>
      <c r="O281" s="231"/>
      <c r="P281" s="231"/>
      <c r="Q281" s="233"/>
    </row>
    <row r="282" spans="1:17" s="56" customFormat="1" ht="25.5">
      <c r="A282" s="251">
        <v>268</v>
      </c>
      <c r="B282" s="307"/>
      <c r="C282" s="296" t="s">
        <v>1071</v>
      </c>
      <c r="D282" s="324">
        <v>100</v>
      </c>
      <c r="E282" s="278" t="s">
        <v>140</v>
      </c>
      <c r="F282" s="313">
        <v>116</v>
      </c>
      <c r="G282" s="326"/>
      <c r="H282" s="179"/>
      <c r="I282" s="327"/>
      <c r="J282" s="494"/>
      <c r="K282" s="494"/>
      <c r="L282" s="231"/>
      <c r="M282" s="232"/>
      <c r="N282" s="231"/>
      <c r="O282" s="231"/>
      <c r="P282" s="231"/>
      <c r="Q282" s="233"/>
    </row>
    <row r="283" spans="1:17" s="56" customFormat="1" ht="25.5">
      <c r="A283" s="251">
        <v>269</v>
      </c>
      <c r="B283" s="307"/>
      <c r="C283" s="296" t="s">
        <v>1071</v>
      </c>
      <c r="D283" s="324">
        <v>125</v>
      </c>
      <c r="E283" s="278" t="s">
        <v>140</v>
      </c>
      <c r="F283" s="313">
        <v>136</v>
      </c>
      <c r="G283" s="326"/>
      <c r="H283" s="179"/>
      <c r="I283" s="327"/>
      <c r="J283" s="494"/>
      <c r="K283" s="494"/>
      <c r="L283" s="231"/>
      <c r="M283" s="232"/>
      <c r="N283" s="231"/>
      <c r="O283" s="231"/>
      <c r="P283" s="231"/>
      <c r="Q283" s="233"/>
    </row>
    <row r="284" spans="1:17" s="56" customFormat="1" ht="25.5">
      <c r="A284" s="251">
        <v>270</v>
      </c>
      <c r="B284" s="307"/>
      <c r="C284" s="296" t="s">
        <v>1071</v>
      </c>
      <c r="D284" s="324">
        <v>160</v>
      </c>
      <c r="E284" s="278" t="s">
        <v>140</v>
      </c>
      <c r="F284" s="313">
        <v>184</v>
      </c>
      <c r="G284" s="326"/>
      <c r="H284" s="179"/>
      <c r="I284" s="327"/>
      <c r="J284" s="494"/>
      <c r="K284" s="494"/>
      <c r="L284" s="231"/>
      <c r="M284" s="232"/>
      <c r="N284" s="231"/>
      <c r="O284" s="231"/>
      <c r="P284" s="231"/>
      <c r="Q284" s="233"/>
    </row>
    <row r="285" spans="1:17" s="56" customFormat="1" ht="25.5">
      <c r="A285" s="251">
        <v>271</v>
      </c>
      <c r="B285" s="307"/>
      <c r="C285" s="296" t="s">
        <v>1071</v>
      </c>
      <c r="D285" s="324">
        <v>200</v>
      </c>
      <c r="E285" s="278" t="s">
        <v>140</v>
      </c>
      <c r="F285" s="313">
        <v>260</v>
      </c>
      <c r="G285" s="326"/>
      <c r="H285" s="179"/>
      <c r="I285" s="327"/>
      <c r="J285" s="494"/>
      <c r="K285" s="494"/>
      <c r="L285" s="231"/>
      <c r="M285" s="232"/>
      <c r="N285" s="231"/>
      <c r="O285" s="231"/>
      <c r="P285" s="231"/>
      <c r="Q285" s="233"/>
    </row>
    <row r="286" spans="1:17" s="56" customFormat="1" ht="25.5">
      <c r="A286" s="251">
        <v>272</v>
      </c>
      <c r="B286" s="307"/>
      <c r="C286" s="296" t="s">
        <v>1071</v>
      </c>
      <c r="D286" s="324">
        <v>250</v>
      </c>
      <c r="E286" s="278" t="s">
        <v>140</v>
      </c>
      <c r="F286" s="313">
        <v>287</v>
      </c>
      <c r="G286" s="326"/>
      <c r="H286" s="179"/>
      <c r="I286" s="327"/>
      <c r="J286" s="494"/>
      <c r="K286" s="494"/>
      <c r="L286" s="231"/>
      <c r="M286" s="232"/>
      <c r="N286" s="231"/>
      <c r="O286" s="231"/>
      <c r="P286" s="231"/>
      <c r="Q286" s="233"/>
    </row>
    <row r="287" spans="1:17" s="56" customFormat="1" ht="25.5">
      <c r="A287" s="251">
        <v>273</v>
      </c>
      <c r="B287" s="307"/>
      <c r="C287" s="296" t="s">
        <v>1071</v>
      </c>
      <c r="D287" s="324">
        <v>315</v>
      </c>
      <c r="E287" s="278" t="s">
        <v>140</v>
      </c>
      <c r="F287" s="313">
        <v>455</v>
      </c>
      <c r="G287" s="326"/>
      <c r="H287" s="179"/>
      <c r="I287" s="327"/>
      <c r="J287" s="494"/>
      <c r="K287" s="494"/>
      <c r="L287" s="231"/>
      <c r="M287" s="232"/>
      <c r="N287" s="231"/>
      <c r="O287" s="231"/>
      <c r="P287" s="231"/>
      <c r="Q287" s="233"/>
    </row>
    <row r="288" spans="1:17" s="56" customFormat="1" ht="25.5">
      <c r="A288" s="251">
        <v>274</v>
      </c>
      <c r="B288" s="307"/>
      <c r="C288" s="296" t="s">
        <v>1071</v>
      </c>
      <c r="D288" s="324">
        <v>400</v>
      </c>
      <c r="E288" s="278" t="s">
        <v>140</v>
      </c>
      <c r="F288" s="313">
        <v>132</v>
      </c>
      <c r="G288" s="326"/>
      <c r="H288" s="179"/>
      <c r="I288" s="327"/>
      <c r="J288" s="494"/>
      <c r="K288" s="494"/>
      <c r="L288" s="231"/>
      <c r="M288" s="232"/>
      <c r="N288" s="231"/>
      <c r="O288" s="231"/>
      <c r="P288" s="231"/>
      <c r="Q288" s="233"/>
    </row>
    <row r="289" spans="1:17" s="56" customFormat="1" ht="25.5">
      <c r="A289" s="251">
        <v>275</v>
      </c>
      <c r="B289" s="307"/>
      <c r="C289" s="296" t="s">
        <v>1071</v>
      </c>
      <c r="D289" s="324">
        <v>500</v>
      </c>
      <c r="E289" s="278" t="s">
        <v>140</v>
      </c>
      <c r="F289" s="313">
        <v>164</v>
      </c>
      <c r="G289" s="326"/>
      <c r="H289" s="179"/>
      <c r="I289" s="327"/>
      <c r="J289" s="494"/>
      <c r="K289" s="494"/>
      <c r="L289" s="231"/>
      <c r="M289" s="232"/>
      <c r="N289" s="231"/>
      <c r="O289" s="231"/>
      <c r="P289" s="231"/>
      <c r="Q289" s="233"/>
    </row>
    <row r="290" spans="1:17" s="56" customFormat="1" ht="25.5">
      <c r="A290" s="251">
        <v>276</v>
      </c>
      <c r="B290" s="307"/>
      <c r="C290" s="296" t="s">
        <v>1071</v>
      </c>
      <c r="D290" s="324">
        <v>630</v>
      </c>
      <c r="E290" s="278" t="s">
        <v>140</v>
      </c>
      <c r="F290" s="313">
        <v>50</v>
      </c>
      <c r="G290" s="326"/>
      <c r="H290" s="179"/>
      <c r="I290" s="327"/>
      <c r="J290" s="494"/>
      <c r="K290" s="494"/>
      <c r="L290" s="231"/>
      <c r="M290" s="232"/>
      <c r="N290" s="231"/>
      <c r="O290" s="231"/>
      <c r="P290" s="231"/>
      <c r="Q290" s="233"/>
    </row>
    <row r="291" spans="1:17" s="56" customFormat="1" ht="25.5">
      <c r="A291" s="251">
        <v>277</v>
      </c>
      <c r="B291" s="307"/>
      <c r="C291" s="296" t="s">
        <v>1071</v>
      </c>
      <c r="D291" s="324" t="s">
        <v>149</v>
      </c>
      <c r="E291" s="278" t="s">
        <v>140</v>
      </c>
      <c r="F291" s="313">
        <v>1</v>
      </c>
      <c r="G291" s="326"/>
      <c r="H291" s="179"/>
      <c r="I291" s="327"/>
      <c r="J291" s="494"/>
      <c r="K291" s="494"/>
      <c r="L291" s="231"/>
      <c r="M291" s="232"/>
      <c r="N291" s="231"/>
      <c r="O291" s="231"/>
      <c r="P291" s="231"/>
      <c r="Q291" s="233"/>
    </row>
    <row r="292" spans="1:17" s="56" customFormat="1" ht="25.5">
      <c r="A292" s="251">
        <v>278</v>
      </c>
      <c r="B292" s="307"/>
      <c r="C292" s="296" t="s">
        <v>1071</v>
      </c>
      <c r="D292" s="324" t="s">
        <v>150</v>
      </c>
      <c r="E292" s="278" t="s">
        <v>140</v>
      </c>
      <c r="F292" s="313">
        <v>5</v>
      </c>
      <c r="G292" s="326"/>
      <c r="H292" s="179"/>
      <c r="I292" s="327"/>
      <c r="J292" s="494"/>
      <c r="K292" s="494"/>
      <c r="L292" s="231"/>
      <c r="M292" s="232"/>
      <c r="N292" s="231"/>
      <c r="O292" s="231"/>
      <c r="P292" s="231"/>
      <c r="Q292" s="233"/>
    </row>
    <row r="293" spans="1:17" s="56" customFormat="1" ht="25.5">
      <c r="A293" s="251">
        <v>279</v>
      </c>
      <c r="B293" s="307"/>
      <c r="C293" s="296" t="s">
        <v>1071</v>
      </c>
      <c r="D293" s="324" t="s">
        <v>151</v>
      </c>
      <c r="E293" s="278" t="s">
        <v>140</v>
      </c>
      <c r="F293" s="313">
        <v>18</v>
      </c>
      <c r="G293" s="326"/>
      <c r="H293" s="179"/>
      <c r="I293" s="327"/>
      <c r="J293" s="494"/>
      <c r="K293" s="494"/>
      <c r="L293" s="231"/>
      <c r="M293" s="232"/>
      <c r="N293" s="231"/>
      <c r="O293" s="231"/>
      <c r="P293" s="231"/>
      <c r="Q293" s="233"/>
    </row>
    <row r="294" spans="1:17" s="56" customFormat="1" ht="25.5">
      <c r="A294" s="251">
        <v>280</v>
      </c>
      <c r="B294" s="307"/>
      <c r="C294" s="296" t="s">
        <v>1071</v>
      </c>
      <c r="D294" s="324" t="s">
        <v>152</v>
      </c>
      <c r="E294" s="278" t="s">
        <v>140</v>
      </c>
      <c r="F294" s="313">
        <v>27</v>
      </c>
      <c r="G294" s="326"/>
      <c r="H294" s="179"/>
      <c r="I294" s="327"/>
      <c r="J294" s="494"/>
      <c r="K294" s="494"/>
      <c r="L294" s="231"/>
      <c r="M294" s="232"/>
      <c r="N294" s="231"/>
      <c r="O294" s="231"/>
      <c r="P294" s="231"/>
      <c r="Q294" s="233"/>
    </row>
    <row r="295" spans="1:17" s="56" customFormat="1" ht="25.5">
      <c r="A295" s="251">
        <v>281</v>
      </c>
      <c r="B295" s="307"/>
      <c r="C295" s="296" t="s">
        <v>1071</v>
      </c>
      <c r="D295" s="324" t="s">
        <v>153</v>
      </c>
      <c r="E295" s="278" t="s">
        <v>140</v>
      </c>
      <c r="F295" s="313">
        <v>36</v>
      </c>
      <c r="G295" s="326"/>
      <c r="H295" s="179"/>
      <c r="I295" s="327"/>
      <c r="J295" s="494"/>
      <c r="K295" s="494"/>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5.5">
      <c r="A297" s="251">
        <v>283</v>
      </c>
      <c r="B297" s="307"/>
      <c r="C297" s="314" t="s">
        <v>275</v>
      </c>
      <c r="D297" s="353" t="s">
        <v>1561</v>
      </c>
      <c r="E297" s="278" t="s">
        <v>141</v>
      </c>
      <c r="F297" s="313">
        <v>1</v>
      </c>
      <c r="G297" s="180"/>
      <c r="H297" s="180"/>
      <c r="I297" s="180"/>
      <c r="J297" s="180"/>
      <c r="K297" s="180"/>
      <c r="L297" s="231"/>
      <c r="M297" s="232"/>
      <c r="N297" s="231"/>
      <c r="O297" s="231"/>
      <c r="P297" s="231"/>
      <c r="Q297" s="233"/>
    </row>
    <row r="298" spans="1:17" s="56" customFormat="1" ht="25.5">
      <c r="A298" s="251">
        <v>284</v>
      </c>
      <c r="B298" s="307"/>
      <c r="C298" s="482" t="s">
        <v>276</v>
      </c>
      <c r="D298" s="353"/>
      <c r="E298" s="278" t="s">
        <v>141</v>
      </c>
      <c r="F298" s="313">
        <v>1</v>
      </c>
      <c r="G298" s="180"/>
      <c r="H298" s="180"/>
      <c r="I298" s="180"/>
      <c r="J298" s="180"/>
      <c r="K298" s="180"/>
      <c r="L298" s="231"/>
      <c r="M298" s="232"/>
      <c r="N298" s="231"/>
      <c r="O298" s="231"/>
      <c r="P298" s="231"/>
      <c r="Q298" s="233"/>
    </row>
    <row r="299" spans="1:17" s="56" customFormat="1" ht="25.5">
      <c r="A299" s="251">
        <v>285</v>
      </c>
      <c r="B299" s="307"/>
      <c r="C299" s="482" t="s">
        <v>138</v>
      </c>
      <c r="D299" s="353"/>
      <c r="E299" s="278" t="s">
        <v>141</v>
      </c>
      <c r="F299" s="313">
        <v>1</v>
      </c>
      <c r="G299" s="180"/>
      <c r="H299" s="180"/>
      <c r="I299" s="180"/>
      <c r="J299" s="180"/>
      <c r="K299" s="180"/>
      <c r="L299" s="231"/>
      <c r="M299" s="232"/>
      <c r="N299" s="231"/>
      <c r="O299" s="231"/>
      <c r="P299" s="231"/>
      <c r="Q299" s="233"/>
    </row>
    <row r="300" spans="1:17" s="56" customFormat="1" ht="25.5">
      <c r="A300" s="251">
        <v>286</v>
      </c>
      <c r="B300" s="307"/>
      <c r="C300" s="482"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4" customHeight="1">
      <c r="A302" s="223"/>
      <c r="B302" s="240"/>
      <c r="C302" s="669" t="s">
        <v>98</v>
      </c>
      <c r="D302" s="669"/>
      <c r="E302" s="670"/>
      <c r="F302" s="670"/>
      <c r="G302" s="670"/>
      <c r="H302" s="670"/>
      <c r="I302" s="670"/>
      <c r="J302" s="670"/>
      <c r="K302" s="670"/>
      <c r="L302" s="670"/>
      <c r="M302" s="241"/>
      <c r="N302" s="241"/>
      <c r="O302" s="241"/>
      <c r="P302" s="241"/>
      <c r="Q302" s="241"/>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663"/>
      <c r="C305" s="663"/>
      <c r="D305" s="663"/>
      <c r="E305" s="663"/>
      <c r="F305" s="663"/>
      <c r="G305" s="663"/>
      <c r="H305" s="663"/>
      <c r="I305" s="663"/>
      <c r="J305" s="663"/>
      <c r="K305" s="663"/>
      <c r="L305" s="663"/>
      <c r="M305" s="663"/>
      <c r="N305" s="663"/>
      <c r="O305" s="663"/>
      <c r="P305" s="663"/>
      <c r="Q305" s="663"/>
    </row>
    <row r="306" spans="1:17" customFormat="1" ht="76.7" customHeight="1">
      <c r="A306" s="663"/>
      <c r="B306" s="663"/>
      <c r="C306" s="663"/>
      <c r="D306" s="663"/>
      <c r="E306" s="663"/>
      <c r="F306" s="663"/>
      <c r="G306" s="663"/>
      <c r="H306" s="663"/>
      <c r="I306" s="663"/>
      <c r="J306" s="663"/>
      <c r="K306" s="663"/>
      <c r="L306" s="663"/>
      <c r="M306" s="663"/>
      <c r="N306" s="663"/>
      <c r="O306" s="663"/>
      <c r="P306" s="663"/>
      <c r="Q306" s="663"/>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660">
        <f>Koptame!C42</f>
        <v>0</v>
      </c>
      <c r="O310" s="660"/>
      <c r="P310" s="142"/>
      <c r="Q310" s="142"/>
    </row>
    <row r="311" spans="1:17" s="114" customFormat="1">
      <c r="C311" s="133">
        <f>Koptame!C37</f>
        <v>0</v>
      </c>
      <c r="D311" s="133"/>
      <c r="G311" s="227"/>
      <c r="H311" s="227"/>
      <c r="I311" s="227"/>
      <c r="J311" s="227"/>
      <c r="K311" s="227"/>
      <c r="M311" s="133"/>
      <c r="N311" s="661">
        <f>Koptame!C43</f>
        <v>0</v>
      </c>
      <c r="O311" s="661"/>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zoomScale="120" zoomScaleNormal="100" zoomScaleSheetLayoutView="120" workbookViewId="0">
      <selection activeCell="C26" sqref="C26"/>
    </sheetView>
  </sheetViews>
  <sheetFormatPr defaultColWidth="9.140625" defaultRowHeight="14.25"/>
  <cols>
    <col min="1" max="1" width="9" style="19" customWidth="1"/>
    <col min="2" max="2" width="7.140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kops2!B25</f>
        <v>2,5</v>
      </c>
      <c r="I1" s="53"/>
    </row>
    <row r="2" spans="1:16" s="24" customFormat="1" ht="15">
      <c r="A2" s="671" t="str">
        <f>C13</f>
        <v>Gaisa kondicionēšana</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4.5">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
      <c r="A13" s="242"/>
      <c r="B13" s="459">
        <v>0</v>
      </c>
      <c r="C13" s="460" t="str">
        <f>kops2!C25</f>
        <v>Gaisa kondicionēšana</v>
      </c>
      <c r="D13" s="453"/>
      <c r="E13" s="454"/>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8" customFormat="1" ht="36" customHeight="1">
      <c r="A14" s="169"/>
      <c r="B14" s="170"/>
      <c r="C14" s="398" t="s">
        <v>647</v>
      </c>
      <c r="D14" s="259"/>
      <c r="E14" s="260"/>
      <c r="F14" s="172"/>
      <c r="G14" s="165"/>
      <c r="H14" s="165"/>
      <c r="I14" s="173"/>
      <c r="J14" s="173"/>
      <c r="K14" s="173"/>
      <c r="L14" s="174"/>
      <c r="M14" s="173"/>
      <c r="N14" s="173"/>
      <c r="O14" s="173"/>
      <c r="P14" s="173"/>
    </row>
    <row r="15" spans="1:16" s="499" customFormat="1" ht="12.75">
      <c r="A15" s="234">
        <v>1</v>
      </c>
      <c r="B15" s="500"/>
      <c r="C15" s="622" t="s">
        <v>1562</v>
      </c>
      <c r="D15" s="502" t="s">
        <v>141</v>
      </c>
      <c r="E15" s="410">
        <v>1</v>
      </c>
      <c r="F15" s="161"/>
      <c r="G15" s="336"/>
      <c r="H15" s="161"/>
      <c r="I15" s="322"/>
      <c r="J15" s="322"/>
      <c r="K15" s="231"/>
      <c r="L15" s="232"/>
      <c r="M15" s="231"/>
      <c r="N15" s="231"/>
      <c r="O15" s="231"/>
      <c r="P15" s="233"/>
    </row>
    <row r="16" spans="1:16" s="499" customFormat="1" ht="38.25">
      <c r="A16" s="234">
        <v>2</v>
      </c>
      <c r="B16" s="500"/>
      <c r="C16" s="619" t="s">
        <v>1563</v>
      </c>
      <c r="D16" s="502" t="s">
        <v>141</v>
      </c>
      <c r="E16" s="404">
        <v>4</v>
      </c>
      <c r="F16" s="161"/>
      <c r="G16" s="336"/>
      <c r="H16" s="161"/>
      <c r="I16" s="322"/>
      <c r="J16" s="322"/>
      <c r="K16" s="231"/>
      <c r="L16" s="232"/>
      <c r="M16" s="231"/>
      <c r="N16" s="231"/>
      <c r="O16" s="231"/>
      <c r="P16" s="233"/>
    </row>
    <row r="17" spans="1:16" s="499" customFormat="1" ht="38.25">
      <c r="A17" s="234">
        <v>3</v>
      </c>
      <c r="B17" s="500"/>
      <c r="C17" s="619" t="s">
        <v>1564</v>
      </c>
      <c r="D17" s="502" t="s">
        <v>141</v>
      </c>
      <c r="E17" s="404">
        <v>36</v>
      </c>
      <c r="F17" s="161"/>
      <c r="G17" s="336"/>
      <c r="H17" s="161"/>
      <c r="I17" s="322"/>
      <c r="J17" s="322"/>
      <c r="K17" s="231"/>
      <c r="L17" s="232"/>
      <c r="M17" s="231"/>
      <c r="N17" s="231"/>
      <c r="O17" s="231"/>
      <c r="P17" s="233"/>
    </row>
    <row r="18" spans="1:16" s="499" customFormat="1" ht="38.25">
      <c r="A18" s="234">
        <v>4</v>
      </c>
      <c r="B18" s="500"/>
      <c r="C18" s="619" t="s">
        <v>1565</v>
      </c>
      <c r="D18" s="502" t="s">
        <v>141</v>
      </c>
      <c r="E18" s="404">
        <v>3</v>
      </c>
      <c r="F18" s="161"/>
      <c r="G18" s="336"/>
      <c r="H18" s="161"/>
      <c r="I18" s="322"/>
      <c r="J18" s="322"/>
      <c r="K18" s="231"/>
      <c r="L18" s="232"/>
      <c r="M18" s="231"/>
      <c r="N18" s="231"/>
      <c r="O18" s="231"/>
      <c r="P18" s="233"/>
    </row>
    <row r="19" spans="1:16" s="499" customFormat="1" ht="38.25">
      <c r="A19" s="234">
        <v>5</v>
      </c>
      <c r="B19" s="500"/>
      <c r="C19" s="619" t="s">
        <v>1566</v>
      </c>
      <c r="D19" s="502" t="s">
        <v>141</v>
      </c>
      <c r="E19" s="404">
        <v>2</v>
      </c>
      <c r="F19" s="161"/>
      <c r="G19" s="336"/>
      <c r="H19" s="161"/>
      <c r="I19" s="322"/>
      <c r="J19" s="322"/>
      <c r="K19" s="231"/>
      <c r="L19" s="232"/>
      <c r="M19" s="231"/>
      <c r="N19" s="231"/>
      <c r="O19" s="231"/>
      <c r="P19" s="233"/>
    </row>
    <row r="20" spans="1:16" s="499" customFormat="1" ht="38.25">
      <c r="A20" s="234">
        <v>6</v>
      </c>
      <c r="B20" s="500"/>
      <c r="C20" s="619" t="s">
        <v>1567</v>
      </c>
      <c r="D20" s="502" t="s">
        <v>141</v>
      </c>
      <c r="E20" s="404">
        <v>3</v>
      </c>
      <c r="F20" s="161"/>
      <c r="G20" s="336"/>
      <c r="H20" s="161"/>
      <c r="I20" s="322"/>
      <c r="J20" s="322"/>
      <c r="K20" s="231"/>
      <c r="L20" s="232"/>
      <c r="M20" s="231"/>
      <c r="N20" s="231"/>
      <c r="O20" s="231"/>
      <c r="P20" s="233"/>
    </row>
    <row r="21" spans="1:16" s="499" customFormat="1" ht="38.25">
      <c r="A21" s="234">
        <v>7</v>
      </c>
      <c r="B21" s="500"/>
      <c r="C21" s="619" t="s">
        <v>1568</v>
      </c>
      <c r="D21" s="502" t="s">
        <v>141</v>
      </c>
      <c r="E21" s="404">
        <v>10</v>
      </c>
      <c r="F21" s="161"/>
      <c r="G21" s="336"/>
      <c r="H21" s="161"/>
      <c r="I21" s="322"/>
      <c r="J21" s="322"/>
      <c r="K21" s="231"/>
      <c r="L21" s="232"/>
      <c r="M21" s="231"/>
      <c r="N21" s="231"/>
      <c r="O21" s="231"/>
      <c r="P21" s="233"/>
    </row>
    <row r="22" spans="1:16" s="499" customFormat="1" ht="38.25">
      <c r="A22" s="234">
        <v>8</v>
      </c>
      <c r="B22" s="500"/>
      <c r="C22" s="619" t="s">
        <v>1569</v>
      </c>
      <c r="D22" s="502" t="s">
        <v>141</v>
      </c>
      <c r="E22" s="404">
        <v>3</v>
      </c>
      <c r="F22" s="161"/>
      <c r="G22" s="336"/>
      <c r="H22" s="161"/>
      <c r="I22" s="322"/>
      <c r="J22" s="322"/>
      <c r="K22" s="231"/>
      <c r="L22" s="232"/>
      <c r="M22" s="231"/>
      <c r="N22" s="231"/>
      <c r="O22" s="231"/>
      <c r="P22" s="233"/>
    </row>
    <row r="23" spans="1:16" s="499" customFormat="1" ht="12.75">
      <c r="A23" s="234">
        <v>9</v>
      </c>
      <c r="B23" s="500"/>
      <c r="C23" s="409" t="s">
        <v>278</v>
      </c>
      <c r="D23" s="502" t="s">
        <v>140</v>
      </c>
      <c r="E23" s="500">
        <v>50</v>
      </c>
      <c r="F23" s="161"/>
      <c r="G23" s="336"/>
      <c r="H23" s="161"/>
      <c r="I23" s="322"/>
      <c r="J23" s="322"/>
      <c r="K23" s="231"/>
      <c r="L23" s="232"/>
      <c r="M23" s="231"/>
      <c r="N23" s="231"/>
      <c r="O23" s="231"/>
      <c r="P23" s="233"/>
    </row>
    <row r="24" spans="1:16" s="499" customFormat="1" ht="12.75">
      <c r="A24" s="234">
        <v>10</v>
      </c>
      <c r="B24" s="500"/>
      <c r="C24" s="409" t="s">
        <v>279</v>
      </c>
      <c r="D24" s="502" t="s">
        <v>140</v>
      </c>
      <c r="E24" s="500">
        <v>85</v>
      </c>
      <c r="F24" s="161"/>
      <c r="G24" s="336"/>
      <c r="H24" s="161"/>
      <c r="I24" s="322"/>
      <c r="J24" s="322"/>
      <c r="K24" s="231"/>
      <c r="L24" s="232"/>
      <c r="M24" s="231"/>
      <c r="N24" s="231"/>
      <c r="O24" s="231"/>
      <c r="P24" s="233"/>
    </row>
    <row r="25" spans="1:16" s="499" customFormat="1" ht="12.75">
      <c r="A25" s="234">
        <v>11</v>
      </c>
      <c r="B25" s="500"/>
      <c r="C25" s="409" t="s">
        <v>280</v>
      </c>
      <c r="D25" s="502" t="s">
        <v>140</v>
      </c>
      <c r="E25" s="500">
        <v>111</v>
      </c>
      <c r="F25" s="161"/>
      <c r="G25" s="336"/>
      <c r="H25" s="161"/>
      <c r="I25" s="322"/>
      <c r="J25" s="322"/>
      <c r="K25" s="231"/>
      <c r="L25" s="232"/>
      <c r="M25" s="231"/>
      <c r="N25" s="231"/>
      <c r="O25" s="231"/>
      <c r="P25" s="233"/>
    </row>
    <row r="26" spans="1:16" s="499" customFormat="1" ht="12.75">
      <c r="A26" s="234">
        <v>12</v>
      </c>
      <c r="B26" s="500"/>
      <c r="C26" s="409" t="s">
        <v>281</v>
      </c>
      <c r="D26" s="502" t="s">
        <v>140</v>
      </c>
      <c r="E26" s="500">
        <v>173</v>
      </c>
      <c r="F26" s="161"/>
      <c r="G26" s="336"/>
      <c r="H26" s="161"/>
      <c r="I26" s="322"/>
      <c r="J26" s="322"/>
      <c r="K26" s="231"/>
      <c r="L26" s="232"/>
      <c r="M26" s="231"/>
      <c r="N26" s="231"/>
      <c r="O26" s="231"/>
      <c r="P26" s="233"/>
    </row>
    <row r="27" spans="1:16" s="499" customFormat="1" ht="12.75">
      <c r="A27" s="234">
        <v>13</v>
      </c>
      <c r="B27" s="500"/>
      <c r="C27" s="409" t="s">
        <v>282</v>
      </c>
      <c r="D27" s="502" t="s">
        <v>140</v>
      </c>
      <c r="E27" s="500">
        <v>1</v>
      </c>
      <c r="F27" s="161"/>
      <c r="G27" s="336"/>
      <c r="H27" s="161"/>
      <c r="I27" s="322"/>
      <c r="J27" s="322"/>
      <c r="K27" s="231"/>
      <c r="L27" s="232"/>
      <c r="M27" s="231"/>
      <c r="N27" s="231"/>
      <c r="O27" s="231"/>
      <c r="P27" s="233"/>
    </row>
    <row r="28" spans="1:16" s="499" customFormat="1" ht="12.75">
      <c r="A28" s="234">
        <v>14</v>
      </c>
      <c r="B28" s="500"/>
      <c r="C28" s="409" t="s">
        <v>283</v>
      </c>
      <c r="D28" s="502" t="s">
        <v>140</v>
      </c>
      <c r="E28" s="500">
        <v>36</v>
      </c>
      <c r="F28" s="161"/>
      <c r="G28" s="336"/>
      <c r="H28" s="161"/>
      <c r="I28" s="322"/>
      <c r="J28" s="322"/>
      <c r="K28" s="231"/>
      <c r="L28" s="232"/>
      <c r="M28" s="231"/>
      <c r="N28" s="231"/>
      <c r="O28" s="231"/>
      <c r="P28" s="233"/>
    </row>
    <row r="29" spans="1:16" s="499" customFormat="1" ht="12.75">
      <c r="A29" s="234">
        <v>15</v>
      </c>
      <c r="B29" s="500"/>
      <c r="C29" s="409" t="s">
        <v>284</v>
      </c>
      <c r="D29" s="502" t="s">
        <v>140</v>
      </c>
      <c r="E29" s="500">
        <v>16</v>
      </c>
      <c r="F29" s="161"/>
      <c r="G29" s="336"/>
      <c r="H29" s="161"/>
      <c r="I29" s="322"/>
      <c r="J29" s="322"/>
      <c r="K29" s="231"/>
      <c r="L29" s="232"/>
      <c r="M29" s="231"/>
      <c r="N29" s="231"/>
      <c r="O29" s="231"/>
      <c r="P29" s="233"/>
    </row>
    <row r="30" spans="1:16" s="499" customFormat="1" ht="12.75">
      <c r="A30" s="234">
        <v>16</v>
      </c>
      <c r="B30" s="500"/>
      <c r="C30" s="409" t="s">
        <v>285</v>
      </c>
      <c r="D30" s="502" t="s">
        <v>140</v>
      </c>
      <c r="E30" s="500">
        <v>46</v>
      </c>
      <c r="F30" s="161"/>
      <c r="G30" s="336"/>
      <c r="H30" s="161"/>
      <c r="I30" s="322"/>
      <c r="J30" s="322"/>
      <c r="K30" s="231"/>
      <c r="L30" s="232"/>
      <c r="M30" s="231"/>
      <c r="N30" s="231"/>
      <c r="O30" s="231"/>
      <c r="P30" s="233"/>
    </row>
    <row r="31" spans="1:16" s="499" customFormat="1" ht="12.75">
      <c r="A31" s="234">
        <v>17</v>
      </c>
      <c r="B31" s="500"/>
      <c r="C31" s="409" t="s">
        <v>286</v>
      </c>
      <c r="D31" s="502" t="s">
        <v>140</v>
      </c>
      <c r="E31" s="500">
        <v>52</v>
      </c>
      <c r="F31" s="161"/>
      <c r="G31" s="336"/>
      <c r="H31" s="161"/>
      <c r="I31" s="322"/>
      <c r="J31" s="322"/>
      <c r="K31" s="231"/>
      <c r="L31" s="232"/>
      <c r="M31" s="231"/>
      <c r="N31" s="231"/>
      <c r="O31" s="231"/>
      <c r="P31" s="233"/>
    </row>
    <row r="32" spans="1:16" s="499" customFormat="1" ht="12.75">
      <c r="A32" s="234">
        <v>18</v>
      </c>
      <c r="B32" s="500"/>
      <c r="C32" s="409" t="s">
        <v>287</v>
      </c>
      <c r="D32" s="502" t="s">
        <v>140</v>
      </c>
      <c r="E32" s="500">
        <v>2</v>
      </c>
      <c r="F32" s="161"/>
      <c r="G32" s="336"/>
      <c r="H32" s="161"/>
      <c r="I32" s="322"/>
      <c r="J32" s="322"/>
      <c r="K32" s="231"/>
      <c r="L32" s="232"/>
      <c r="M32" s="231"/>
      <c r="N32" s="231"/>
      <c r="O32" s="231"/>
      <c r="P32" s="233"/>
    </row>
    <row r="33" spans="1:16" s="499" customFormat="1" ht="12.75">
      <c r="A33" s="234">
        <v>19</v>
      </c>
      <c r="B33" s="500"/>
      <c r="C33" s="409" t="s">
        <v>288</v>
      </c>
      <c r="D33" s="502" t="s">
        <v>140</v>
      </c>
      <c r="E33" s="500">
        <v>3</v>
      </c>
      <c r="F33" s="161"/>
      <c r="G33" s="336"/>
      <c r="H33" s="161"/>
      <c r="I33" s="322"/>
      <c r="J33" s="322"/>
      <c r="K33" s="231"/>
      <c r="L33" s="232"/>
      <c r="M33" s="231"/>
      <c r="N33" s="231"/>
      <c r="O33" s="231"/>
      <c r="P33" s="233"/>
    </row>
    <row r="34" spans="1:16" s="499" customFormat="1" ht="12.75">
      <c r="A34" s="234">
        <v>20</v>
      </c>
      <c r="B34" s="500"/>
      <c r="C34" s="409" t="s">
        <v>289</v>
      </c>
      <c r="D34" s="502" t="s">
        <v>140</v>
      </c>
      <c r="E34" s="500">
        <v>2</v>
      </c>
      <c r="F34" s="161"/>
      <c r="G34" s="336"/>
      <c r="H34" s="161"/>
      <c r="I34" s="322"/>
      <c r="J34" s="322"/>
      <c r="K34" s="231"/>
      <c r="L34" s="232"/>
      <c r="M34" s="231"/>
      <c r="N34" s="231"/>
      <c r="O34" s="231"/>
      <c r="P34" s="233"/>
    </row>
    <row r="35" spans="1:16" s="499" customFormat="1" ht="12.75">
      <c r="A35" s="234">
        <v>21</v>
      </c>
      <c r="B35" s="500"/>
      <c r="C35" s="409" t="s">
        <v>290</v>
      </c>
      <c r="D35" s="502" t="s">
        <v>140</v>
      </c>
      <c r="E35" s="500">
        <v>1</v>
      </c>
      <c r="F35" s="161"/>
      <c r="G35" s="336"/>
      <c r="H35" s="161"/>
      <c r="I35" s="322"/>
      <c r="J35" s="322"/>
      <c r="K35" s="231"/>
      <c r="L35" s="232"/>
      <c r="M35" s="231"/>
      <c r="N35" s="231"/>
      <c r="O35" s="231"/>
      <c r="P35" s="233"/>
    </row>
    <row r="36" spans="1:16" s="499" customFormat="1" ht="12.75">
      <c r="A36" s="234">
        <v>22</v>
      </c>
      <c r="B36" s="500"/>
      <c r="C36" s="409" t="s">
        <v>291</v>
      </c>
      <c r="D36" s="502" t="s">
        <v>141</v>
      </c>
      <c r="E36" s="410">
        <v>1</v>
      </c>
      <c r="F36" s="161"/>
      <c r="G36" s="336"/>
      <c r="H36" s="161"/>
      <c r="I36" s="322"/>
      <c r="J36" s="322"/>
      <c r="K36" s="231"/>
      <c r="L36" s="232"/>
      <c r="M36" s="231"/>
      <c r="N36" s="231"/>
      <c r="O36" s="231"/>
      <c r="P36" s="233"/>
    </row>
    <row r="37" spans="1:16" s="499" customFormat="1" ht="12.75">
      <c r="A37" s="234">
        <v>23</v>
      </c>
      <c r="B37" s="500"/>
      <c r="C37" s="501" t="s">
        <v>292</v>
      </c>
      <c r="D37" s="502" t="s">
        <v>141</v>
      </c>
      <c r="E37" s="500">
        <v>1</v>
      </c>
      <c r="F37" s="161"/>
      <c r="G37" s="336"/>
      <c r="H37" s="161"/>
      <c r="I37" s="161"/>
      <c r="J37" s="161"/>
      <c r="K37" s="231"/>
      <c r="L37" s="232"/>
      <c r="M37" s="231"/>
      <c r="N37" s="231"/>
      <c r="O37" s="231"/>
      <c r="P37" s="233"/>
    </row>
    <row r="38" spans="1:16" s="499" customFormat="1" ht="12.75">
      <c r="A38" s="234">
        <v>24</v>
      </c>
      <c r="B38" s="500"/>
      <c r="C38" s="501" t="s">
        <v>293</v>
      </c>
      <c r="D38" s="502" t="s">
        <v>141</v>
      </c>
      <c r="E38" s="500">
        <v>1</v>
      </c>
      <c r="F38" s="161"/>
      <c r="G38" s="336"/>
      <c r="H38" s="161"/>
      <c r="I38" s="161"/>
      <c r="J38" s="161"/>
      <c r="K38" s="231"/>
      <c r="L38" s="232"/>
      <c r="M38" s="231"/>
      <c r="N38" s="231"/>
      <c r="O38" s="231"/>
      <c r="P38" s="233"/>
    </row>
    <row r="39" spans="1:16" s="499" customFormat="1" ht="51">
      <c r="A39" s="234">
        <v>25</v>
      </c>
      <c r="B39" s="500"/>
      <c r="C39" s="501" t="s">
        <v>978</v>
      </c>
      <c r="D39" s="502" t="s">
        <v>141</v>
      </c>
      <c r="E39" s="500">
        <v>3</v>
      </c>
      <c r="F39" s="161"/>
      <c r="G39" s="336"/>
      <c r="H39" s="161"/>
      <c r="I39" s="161"/>
      <c r="J39" s="161"/>
      <c r="K39" s="231"/>
      <c r="L39" s="232"/>
      <c r="M39" s="231"/>
      <c r="N39" s="231"/>
      <c r="O39" s="231"/>
      <c r="P39" s="233"/>
    </row>
    <row r="40" spans="1:16" s="499" customFormat="1" ht="12.75">
      <c r="A40" s="234">
        <v>26</v>
      </c>
      <c r="B40" s="500"/>
      <c r="C40" s="501" t="s">
        <v>294</v>
      </c>
      <c r="D40" s="500" t="s">
        <v>146</v>
      </c>
      <c r="E40" s="500">
        <v>21</v>
      </c>
      <c r="F40" s="161"/>
      <c r="G40" s="336"/>
      <c r="H40" s="161"/>
      <c r="I40" s="321"/>
      <c r="J40" s="161"/>
      <c r="K40" s="231"/>
      <c r="L40" s="232"/>
      <c r="M40" s="231"/>
      <c r="N40" s="231"/>
      <c r="O40" s="231"/>
      <c r="P40" s="233"/>
    </row>
    <row r="41" spans="1:16" s="499" customFormat="1" ht="12.75">
      <c r="A41" s="234">
        <v>27</v>
      </c>
      <c r="B41" s="500"/>
      <c r="C41" s="501" t="s">
        <v>979</v>
      </c>
      <c r="D41" s="502" t="s">
        <v>140</v>
      </c>
      <c r="E41" s="500">
        <v>6</v>
      </c>
      <c r="F41" s="161"/>
      <c r="G41" s="336"/>
      <c r="H41" s="161"/>
      <c r="I41" s="321"/>
      <c r="J41" s="161"/>
      <c r="K41" s="231"/>
      <c r="L41" s="232"/>
      <c r="M41" s="231"/>
      <c r="N41" s="231"/>
      <c r="O41" s="231"/>
      <c r="P41" s="233"/>
    </row>
    <row r="42" spans="1:16" s="499" customFormat="1" ht="25.5">
      <c r="A42" s="234">
        <v>28</v>
      </c>
      <c r="B42" s="500"/>
      <c r="C42" s="501" t="s">
        <v>295</v>
      </c>
      <c r="D42" s="502" t="s">
        <v>140</v>
      </c>
      <c r="E42" s="500">
        <v>6</v>
      </c>
      <c r="F42" s="161"/>
      <c r="G42" s="336"/>
      <c r="H42" s="161"/>
      <c r="I42" s="321"/>
      <c r="J42" s="161"/>
      <c r="K42" s="231"/>
      <c r="L42" s="232"/>
      <c r="M42" s="231"/>
      <c r="N42" s="231"/>
      <c r="O42" s="231"/>
      <c r="P42" s="233"/>
    </row>
    <row r="43" spans="1:16" s="499" customFormat="1" ht="25.5">
      <c r="A43" s="234">
        <v>29</v>
      </c>
      <c r="B43" s="500"/>
      <c r="C43" s="501" t="s">
        <v>296</v>
      </c>
      <c r="D43" s="502" t="s">
        <v>140</v>
      </c>
      <c r="E43" s="500">
        <v>1</v>
      </c>
      <c r="F43" s="161"/>
      <c r="G43" s="336"/>
      <c r="H43" s="161"/>
      <c r="I43" s="322"/>
      <c r="J43" s="322"/>
      <c r="K43" s="231"/>
      <c r="L43" s="232"/>
      <c r="M43" s="231"/>
      <c r="N43" s="231"/>
      <c r="O43" s="231"/>
      <c r="P43" s="233"/>
    </row>
    <row r="44" spans="1:16" s="499" customFormat="1" ht="12.75">
      <c r="A44" s="234">
        <v>30</v>
      </c>
      <c r="B44" s="500"/>
      <c r="C44" s="501" t="s">
        <v>297</v>
      </c>
      <c r="D44" s="502" t="s">
        <v>141</v>
      </c>
      <c r="E44" s="500">
        <v>1</v>
      </c>
      <c r="F44" s="161"/>
      <c r="G44" s="336"/>
      <c r="H44" s="161"/>
      <c r="I44" s="322"/>
      <c r="J44" s="322"/>
      <c r="K44" s="231"/>
      <c r="L44" s="232"/>
      <c r="M44" s="231"/>
      <c r="N44" s="231"/>
      <c r="O44" s="231"/>
      <c r="P44" s="233"/>
    </row>
    <row r="45" spans="1:16" s="499" customFormat="1" ht="12.75">
      <c r="A45" s="234">
        <v>31</v>
      </c>
      <c r="B45" s="500"/>
      <c r="C45" s="501" t="s">
        <v>298</v>
      </c>
      <c r="D45" s="502" t="s">
        <v>141</v>
      </c>
      <c r="E45" s="500">
        <v>21</v>
      </c>
      <c r="F45" s="161"/>
      <c r="G45" s="336"/>
      <c r="H45" s="161"/>
      <c r="I45" s="322"/>
      <c r="J45" s="322"/>
      <c r="K45" s="231"/>
      <c r="L45" s="232"/>
      <c r="M45" s="231"/>
      <c r="N45" s="231"/>
      <c r="O45" s="231"/>
      <c r="P45" s="233"/>
    </row>
    <row r="46" spans="1:16" s="499" customFormat="1" ht="12.75">
      <c r="A46" s="234">
        <v>32</v>
      </c>
      <c r="B46" s="500"/>
      <c r="C46" s="501" t="s">
        <v>299</v>
      </c>
      <c r="D46" s="500" t="s">
        <v>146</v>
      </c>
      <c r="E46" s="500">
        <v>50</v>
      </c>
      <c r="F46" s="161"/>
      <c r="G46" s="336"/>
      <c r="H46" s="161"/>
      <c r="I46" s="322"/>
      <c r="J46" s="322"/>
      <c r="K46" s="231"/>
      <c r="L46" s="232"/>
      <c r="M46" s="231"/>
      <c r="N46" s="231"/>
      <c r="O46" s="231"/>
      <c r="P46" s="233"/>
    </row>
    <row r="47" spans="1:16" s="499" customFormat="1" ht="12.75">
      <c r="A47" s="234">
        <v>33</v>
      </c>
      <c r="B47" s="500"/>
      <c r="C47" s="501" t="s">
        <v>300</v>
      </c>
      <c r="D47" s="502" t="s">
        <v>141</v>
      </c>
      <c r="E47" s="500">
        <v>1</v>
      </c>
      <c r="F47" s="161"/>
      <c r="G47" s="336"/>
      <c r="H47" s="161"/>
      <c r="I47" s="322"/>
      <c r="J47" s="322"/>
      <c r="K47" s="231"/>
      <c r="L47" s="232"/>
      <c r="M47" s="231"/>
      <c r="N47" s="231"/>
      <c r="O47" s="231"/>
      <c r="P47" s="233"/>
    </row>
    <row r="48" spans="1:16" s="499" customFormat="1" ht="12.75">
      <c r="A48" s="234">
        <v>34</v>
      </c>
      <c r="B48" s="500"/>
      <c r="C48" s="501" t="s">
        <v>301</v>
      </c>
      <c r="D48" s="502" t="s">
        <v>141</v>
      </c>
      <c r="E48" s="500">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4" customHeight="1">
      <c r="A50" s="223"/>
      <c r="B50" s="240"/>
      <c r="C50" s="669" t="s">
        <v>98</v>
      </c>
      <c r="D50" s="670"/>
      <c r="E50" s="670"/>
      <c r="F50" s="670"/>
      <c r="G50" s="670"/>
      <c r="H50" s="670"/>
      <c r="I50" s="670"/>
      <c r="J50" s="670"/>
      <c r="K50" s="670"/>
      <c r="L50" s="241"/>
      <c r="M50" s="241"/>
      <c r="N50" s="241"/>
      <c r="O50" s="241"/>
      <c r="P50" s="241"/>
    </row>
    <row r="51" spans="1:16" s="114" customFormat="1">
      <c r="I51" s="135"/>
    </row>
    <row r="52" spans="1:16" s="1" customFormat="1" ht="12.75" customHeight="1">
      <c r="B52" s="136" t="s">
        <v>52</v>
      </c>
    </row>
    <row r="53" spans="1:16" s="1" customFormat="1" ht="45" customHeight="1">
      <c r="A53" s="68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685"/>
      <c r="C53" s="685"/>
      <c r="D53" s="685"/>
      <c r="E53" s="685"/>
      <c r="F53" s="685"/>
      <c r="G53" s="685"/>
      <c r="H53" s="685"/>
      <c r="I53" s="685"/>
      <c r="J53" s="685"/>
      <c r="K53" s="685"/>
      <c r="L53" s="685"/>
      <c r="M53" s="685"/>
      <c r="N53" s="685"/>
      <c r="O53" s="685"/>
      <c r="P53" s="685"/>
    </row>
    <row r="54" spans="1:16" s="1" customFormat="1" ht="76.7" customHeight="1">
      <c r="A54" s="685"/>
      <c r="B54" s="685"/>
      <c r="C54" s="685"/>
      <c r="D54" s="685"/>
      <c r="E54" s="685"/>
      <c r="F54" s="685"/>
      <c r="G54" s="685"/>
      <c r="H54" s="685"/>
      <c r="I54" s="685"/>
      <c r="J54" s="685"/>
      <c r="K54" s="685"/>
      <c r="L54" s="685"/>
      <c r="M54" s="685"/>
      <c r="N54" s="685"/>
      <c r="O54" s="685"/>
      <c r="P54" s="685"/>
    </row>
    <row r="55" spans="1:16" s="1" customFormat="1" ht="12.75" customHeight="1">
      <c r="B55" s="491"/>
    </row>
    <row r="56" spans="1:16" s="1" customFormat="1" ht="12.75" customHeight="1">
      <c r="B56" s="491"/>
    </row>
    <row r="57" spans="1:16" s="114" customFormat="1">
      <c r="B57" s="114" t="s">
        <v>8</v>
      </c>
      <c r="L57" s="142" t="str">
        <f>Koptame!B41</f>
        <v>Pārbaudīja:</v>
      </c>
      <c r="M57" s="142"/>
      <c r="N57" s="142"/>
      <c r="O57" s="142"/>
      <c r="P57" s="142"/>
    </row>
    <row r="58" spans="1:16" s="114" customFormat="1">
      <c r="C58" s="134">
        <f>Koptame!C36</f>
        <v>0</v>
      </c>
      <c r="L58" s="134"/>
      <c r="M58" s="660">
        <f>Koptame!C42</f>
        <v>0</v>
      </c>
      <c r="N58" s="660"/>
      <c r="O58" s="142"/>
      <c r="P58" s="142"/>
    </row>
    <row r="59" spans="1:16" s="114" customFormat="1">
      <c r="C59" s="133">
        <f>Koptame!C37</f>
        <v>0</v>
      </c>
      <c r="L59" s="133"/>
      <c r="M59" s="661">
        <f>Koptame!C43</f>
        <v>0</v>
      </c>
      <c r="N59" s="661"/>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topLeftCell="A62" zoomScale="130" zoomScaleNormal="100" zoomScaleSheetLayoutView="130" workbookViewId="0">
      <selection activeCell="C64" sqref="C64"/>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10.7109375" style="56" bestFit="1" customWidth="1"/>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kops2!B26</f>
        <v>2,6</v>
      </c>
      <c r="I1" s="53"/>
    </row>
    <row r="2" spans="1:16" s="24" customFormat="1" ht="15">
      <c r="A2" s="671" t="str">
        <f>C13</f>
        <v>Siltummezgls</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4.5">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32"/>
    </row>
    <row r="15" spans="1:16" s="56" customFormat="1" ht="25.5">
      <c r="A15" s="251">
        <v>1</v>
      </c>
      <c r="B15" s="334"/>
      <c r="C15" s="305" t="s">
        <v>1084</v>
      </c>
      <c r="D15" s="313" t="s">
        <v>141</v>
      </c>
      <c r="E15" s="313">
        <v>1</v>
      </c>
      <c r="F15" s="333"/>
      <c r="G15" s="333"/>
      <c r="H15" s="335"/>
      <c r="I15" s="335"/>
      <c r="J15" s="335"/>
      <c r="K15" s="231"/>
      <c r="L15" s="232"/>
      <c r="M15" s="231"/>
      <c r="N15" s="231"/>
      <c r="O15" s="231"/>
      <c r="P15" s="233"/>
    </row>
    <row r="16" spans="1:16" s="56" customFormat="1" ht="25.5">
      <c r="A16" s="251">
        <v>2</v>
      </c>
      <c r="B16" s="334"/>
      <c r="C16" s="305" t="s">
        <v>1085</v>
      </c>
      <c r="D16" s="313" t="s">
        <v>141</v>
      </c>
      <c r="E16" s="313">
        <v>1</v>
      </c>
      <c r="F16" s="333"/>
      <c r="G16" s="333"/>
      <c r="H16" s="335"/>
      <c r="I16" s="335"/>
      <c r="J16" s="335"/>
      <c r="K16" s="231"/>
      <c r="L16" s="232"/>
      <c r="M16" s="231"/>
      <c r="N16" s="231"/>
      <c r="O16" s="231"/>
      <c r="P16" s="233"/>
    </row>
    <row r="17" spans="1:16" s="56" customFormat="1" ht="25.5">
      <c r="A17" s="251">
        <v>3</v>
      </c>
      <c r="B17" s="334"/>
      <c r="C17" s="305" t="s">
        <v>1086</v>
      </c>
      <c r="D17" s="313" t="s">
        <v>141</v>
      </c>
      <c r="E17" s="313">
        <v>1</v>
      </c>
      <c r="F17" s="333"/>
      <c r="G17" s="333"/>
      <c r="H17" s="335"/>
      <c r="I17" s="335"/>
      <c r="J17" s="335"/>
      <c r="K17" s="231"/>
      <c r="L17" s="232"/>
      <c r="M17" s="231"/>
      <c r="N17" s="231"/>
      <c r="O17" s="231"/>
      <c r="P17" s="233"/>
    </row>
    <row r="18" spans="1:16" s="56" customFormat="1">
      <c r="A18" s="251">
        <v>4</v>
      </c>
      <c r="B18" s="334"/>
      <c r="C18" s="305" t="s">
        <v>1570</v>
      </c>
      <c r="D18" s="313" t="s">
        <v>141</v>
      </c>
      <c r="E18" s="313">
        <v>1</v>
      </c>
      <c r="F18" s="333"/>
      <c r="G18" s="333"/>
      <c r="H18" s="335"/>
      <c r="I18" s="335"/>
      <c r="J18" s="335"/>
      <c r="K18" s="231"/>
      <c r="L18" s="232"/>
      <c r="M18" s="231"/>
      <c r="N18" s="231"/>
      <c r="O18" s="231"/>
      <c r="P18" s="233"/>
    </row>
    <row r="19" spans="1:16" s="56" customFormat="1" ht="89.25">
      <c r="A19" s="251">
        <v>5</v>
      </c>
      <c r="B19" s="334"/>
      <c r="C19" s="305" t="s">
        <v>1571</v>
      </c>
      <c r="D19" s="313" t="s">
        <v>141</v>
      </c>
      <c r="E19" s="313">
        <v>1</v>
      </c>
      <c r="F19" s="333"/>
      <c r="G19" s="333"/>
      <c r="H19" s="335"/>
      <c r="I19" s="335"/>
      <c r="J19" s="335"/>
      <c r="K19" s="231"/>
      <c r="L19" s="232"/>
      <c r="M19" s="231"/>
      <c r="N19" s="231"/>
      <c r="O19" s="231"/>
      <c r="P19" s="233"/>
    </row>
    <row r="20" spans="1:16" s="56" customFormat="1" ht="41.25">
      <c r="A20" s="251">
        <v>6</v>
      </c>
      <c r="B20" s="334"/>
      <c r="C20" s="305" t="s">
        <v>1572</v>
      </c>
      <c r="D20" s="313" t="s">
        <v>140</v>
      </c>
      <c r="E20" s="313">
        <v>1</v>
      </c>
      <c r="F20" s="333"/>
      <c r="G20" s="333"/>
      <c r="H20" s="335"/>
      <c r="I20" s="335"/>
      <c r="J20" s="335"/>
      <c r="K20" s="231"/>
      <c r="L20" s="232"/>
      <c r="M20" s="231"/>
      <c r="N20" s="231"/>
      <c r="O20" s="231"/>
      <c r="P20" s="233"/>
    </row>
    <row r="21" spans="1:16" s="56" customFormat="1" ht="41.25">
      <c r="A21" s="251">
        <v>7</v>
      </c>
      <c r="B21" s="334"/>
      <c r="C21" s="305" t="s">
        <v>1573</v>
      </c>
      <c r="D21" s="313" t="s">
        <v>140</v>
      </c>
      <c r="E21" s="313">
        <v>1</v>
      </c>
      <c r="F21" s="333"/>
      <c r="G21" s="333"/>
      <c r="H21" s="335"/>
      <c r="I21" s="335"/>
      <c r="J21" s="335"/>
      <c r="K21" s="231"/>
      <c r="L21" s="232"/>
      <c r="M21" s="231"/>
      <c r="N21" s="231"/>
      <c r="O21" s="231"/>
      <c r="P21" s="233"/>
    </row>
    <row r="22" spans="1:16" s="56" customFormat="1" ht="41.25">
      <c r="A22" s="251">
        <v>8</v>
      </c>
      <c r="B22" s="334"/>
      <c r="C22" s="305" t="s">
        <v>1574</v>
      </c>
      <c r="D22" s="313" t="s">
        <v>140</v>
      </c>
      <c r="E22" s="313">
        <v>1</v>
      </c>
      <c r="F22" s="333"/>
      <c r="G22" s="333"/>
      <c r="H22" s="335"/>
      <c r="I22" s="335"/>
      <c r="J22" s="335"/>
      <c r="K22" s="231"/>
      <c r="L22" s="232"/>
      <c r="M22" s="231"/>
      <c r="N22" s="231"/>
      <c r="O22" s="231"/>
      <c r="P22" s="233"/>
    </row>
    <row r="23" spans="1:16" s="56" customFormat="1" ht="25.5">
      <c r="A23" s="251">
        <v>9</v>
      </c>
      <c r="B23" s="334"/>
      <c r="C23" s="305" t="s">
        <v>1087</v>
      </c>
      <c r="D23" s="313" t="s">
        <v>141</v>
      </c>
      <c r="E23" s="313">
        <v>1</v>
      </c>
      <c r="F23" s="333"/>
      <c r="G23" s="333"/>
      <c r="H23" s="335"/>
      <c r="I23" s="335"/>
      <c r="J23" s="335"/>
      <c r="K23" s="231"/>
      <c r="L23" s="232"/>
      <c r="M23" s="231"/>
      <c r="N23" s="231"/>
      <c r="O23" s="231"/>
      <c r="P23" s="233"/>
    </row>
    <row r="24" spans="1:16" s="56" customFormat="1" ht="25.5">
      <c r="A24" s="251">
        <v>10</v>
      </c>
      <c r="B24" s="334"/>
      <c r="C24" s="305" t="s">
        <v>1088</v>
      </c>
      <c r="D24" s="313" t="s">
        <v>141</v>
      </c>
      <c r="E24" s="313">
        <v>1</v>
      </c>
      <c r="F24" s="333"/>
      <c r="G24" s="333"/>
      <c r="H24" s="335"/>
      <c r="I24" s="335"/>
      <c r="J24" s="335"/>
      <c r="K24" s="231"/>
      <c r="L24" s="232"/>
      <c r="M24" s="231"/>
      <c r="N24" s="231"/>
      <c r="O24" s="231"/>
      <c r="P24" s="233"/>
    </row>
    <row r="25" spans="1:16" s="56" customFormat="1" ht="25.5">
      <c r="A25" s="251">
        <v>11</v>
      </c>
      <c r="B25" s="334"/>
      <c r="C25" s="305" t="s">
        <v>1089</v>
      </c>
      <c r="D25" s="313" t="s">
        <v>141</v>
      </c>
      <c r="E25" s="313">
        <v>1</v>
      </c>
      <c r="F25" s="333"/>
      <c r="G25" s="333"/>
      <c r="H25" s="335"/>
      <c r="I25" s="335"/>
      <c r="J25" s="335"/>
      <c r="K25" s="231"/>
      <c r="L25" s="232"/>
      <c r="M25" s="231"/>
      <c r="N25" s="231"/>
      <c r="O25" s="231"/>
      <c r="P25" s="233"/>
    </row>
    <row r="26" spans="1:16" s="56" customFormat="1">
      <c r="A26" s="251">
        <v>12</v>
      </c>
      <c r="B26" s="334"/>
      <c r="C26" s="305" t="s">
        <v>1090</v>
      </c>
      <c r="D26" s="313" t="s">
        <v>140</v>
      </c>
      <c r="E26" s="313">
        <v>5</v>
      </c>
      <c r="F26" s="336"/>
      <c r="G26" s="333"/>
      <c r="H26" s="161"/>
      <c r="I26" s="161"/>
      <c r="J26" s="337"/>
      <c r="K26" s="231"/>
      <c r="L26" s="232"/>
      <c r="M26" s="231"/>
      <c r="N26" s="231"/>
      <c r="O26" s="231"/>
      <c r="P26" s="233"/>
    </row>
    <row r="27" spans="1:16" s="56" customFormat="1" ht="25.5">
      <c r="A27" s="251">
        <v>13</v>
      </c>
      <c r="B27" s="334"/>
      <c r="C27" s="305" t="s">
        <v>1091</v>
      </c>
      <c r="D27" s="313" t="s">
        <v>140</v>
      </c>
      <c r="E27" s="313">
        <v>1</v>
      </c>
      <c r="F27" s="161"/>
      <c r="G27" s="333"/>
      <c r="H27" s="161"/>
      <c r="I27" s="321"/>
      <c r="J27" s="321"/>
      <c r="K27" s="231"/>
      <c r="L27" s="232"/>
      <c r="M27" s="231"/>
      <c r="N27" s="231"/>
      <c r="O27" s="231"/>
      <c r="P27" s="233"/>
    </row>
    <row r="28" spans="1:16" s="56" customFormat="1">
      <c r="A28" s="251">
        <v>14</v>
      </c>
      <c r="B28" s="334"/>
      <c r="C28" s="305" t="s">
        <v>648</v>
      </c>
      <c r="D28" s="313" t="s">
        <v>140</v>
      </c>
      <c r="E28" s="313">
        <v>1</v>
      </c>
      <c r="F28" s="161"/>
      <c r="G28" s="333"/>
      <c r="H28" s="161"/>
      <c r="I28" s="321"/>
      <c r="J28" s="321"/>
      <c r="K28" s="231"/>
      <c r="L28" s="232"/>
      <c r="M28" s="231"/>
      <c r="N28" s="231"/>
      <c r="O28" s="231"/>
      <c r="P28" s="233"/>
    </row>
    <row r="29" spans="1:16" s="56" customFormat="1" ht="25.5">
      <c r="A29" s="251">
        <v>15</v>
      </c>
      <c r="B29" s="334"/>
      <c r="C29" s="305" t="s">
        <v>1092</v>
      </c>
      <c r="D29" s="313" t="s">
        <v>141</v>
      </c>
      <c r="E29" s="313">
        <v>1</v>
      </c>
      <c r="F29" s="161"/>
      <c r="G29" s="333"/>
      <c r="H29" s="161"/>
      <c r="I29" s="321"/>
      <c r="J29" s="321"/>
      <c r="K29" s="231"/>
      <c r="L29" s="232"/>
      <c r="M29" s="231"/>
      <c r="N29" s="231"/>
      <c r="O29" s="231"/>
      <c r="P29" s="233"/>
    </row>
    <row r="30" spans="1:16" s="56" customFormat="1" ht="28.5">
      <c r="A30" s="251">
        <v>16</v>
      </c>
      <c r="B30" s="334"/>
      <c r="C30" s="305" t="s">
        <v>1093</v>
      </c>
      <c r="D30" s="313" t="s">
        <v>140</v>
      </c>
      <c r="E30" s="313">
        <v>1</v>
      </c>
      <c r="F30" s="336"/>
      <c r="G30" s="333"/>
      <c r="H30" s="161"/>
      <c r="I30" s="321"/>
      <c r="J30" s="321"/>
      <c r="K30" s="231"/>
      <c r="L30" s="232"/>
      <c r="M30" s="231"/>
      <c r="N30" s="231"/>
      <c r="O30" s="231"/>
      <c r="P30" s="233"/>
    </row>
    <row r="31" spans="1:16" s="56" customFormat="1" ht="25.5">
      <c r="A31" s="251">
        <v>17</v>
      </c>
      <c r="B31" s="334"/>
      <c r="C31" s="305" t="s">
        <v>1094</v>
      </c>
      <c r="D31" s="313" t="s">
        <v>141</v>
      </c>
      <c r="E31" s="313">
        <v>1</v>
      </c>
      <c r="F31" s="336"/>
      <c r="G31" s="333"/>
      <c r="H31" s="161"/>
      <c r="I31" s="321"/>
      <c r="J31" s="321"/>
      <c r="K31" s="231"/>
      <c r="L31" s="232"/>
      <c r="M31" s="231"/>
      <c r="N31" s="231"/>
      <c r="O31" s="231"/>
      <c r="P31" s="233"/>
    </row>
    <row r="32" spans="1:16" s="56" customFormat="1" ht="25.5">
      <c r="A32" s="251">
        <v>18</v>
      </c>
      <c r="B32" s="334"/>
      <c r="C32" s="305" t="s">
        <v>1575</v>
      </c>
      <c r="D32" s="313" t="s">
        <v>140</v>
      </c>
      <c r="E32" s="313">
        <v>2</v>
      </c>
      <c r="F32" s="212"/>
      <c r="G32" s="333"/>
      <c r="H32" s="161"/>
      <c r="I32" s="321"/>
      <c r="J32" s="321"/>
      <c r="K32" s="231"/>
      <c r="L32" s="232"/>
      <c r="M32" s="231"/>
      <c r="N32" s="231"/>
      <c r="O32" s="231"/>
      <c r="P32" s="233"/>
    </row>
    <row r="33" spans="1:16" s="56" customFormat="1" ht="25.5">
      <c r="A33" s="251">
        <v>19</v>
      </c>
      <c r="B33" s="334"/>
      <c r="C33" s="305" t="s">
        <v>1576</v>
      </c>
      <c r="D33" s="313" t="s">
        <v>140</v>
      </c>
      <c r="E33" s="313">
        <v>1</v>
      </c>
      <c r="F33" s="212"/>
      <c r="G33" s="333"/>
      <c r="H33" s="161"/>
      <c r="I33" s="321"/>
      <c r="J33" s="321"/>
      <c r="K33" s="231"/>
      <c r="L33" s="232"/>
      <c r="M33" s="231"/>
      <c r="N33" s="231"/>
      <c r="O33" s="231"/>
      <c r="P33" s="233"/>
    </row>
    <row r="34" spans="1:16" s="56" customFormat="1" ht="25.5">
      <c r="A34" s="251">
        <v>20</v>
      </c>
      <c r="B34" s="334"/>
      <c r="C34" s="305" t="s">
        <v>1577</v>
      </c>
      <c r="D34" s="313" t="s">
        <v>140</v>
      </c>
      <c r="E34" s="313">
        <v>2</v>
      </c>
      <c r="F34" s="212"/>
      <c r="G34" s="333"/>
      <c r="H34" s="161"/>
      <c r="I34" s="321"/>
      <c r="J34" s="321"/>
      <c r="K34" s="231"/>
      <c r="L34" s="232"/>
      <c r="M34" s="231"/>
      <c r="N34" s="231"/>
      <c r="O34" s="231"/>
      <c r="P34" s="233"/>
    </row>
    <row r="35" spans="1:16" s="56" customFormat="1" ht="38.25">
      <c r="A35" s="251">
        <v>21</v>
      </c>
      <c r="B35" s="334"/>
      <c r="C35" s="305" t="s">
        <v>1578</v>
      </c>
      <c r="D35" s="313" t="s">
        <v>140</v>
      </c>
      <c r="E35" s="313">
        <v>1</v>
      </c>
      <c r="F35" s="212"/>
      <c r="G35" s="333"/>
      <c r="H35" s="161"/>
      <c r="I35" s="321"/>
      <c r="J35" s="321"/>
      <c r="K35" s="231"/>
      <c r="L35" s="232"/>
      <c r="M35" s="231"/>
      <c r="N35" s="231"/>
      <c r="O35" s="231"/>
      <c r="P35" s="233"/>
    </row>
    <row r="36" spans="1:16" s="56" customFormat="1" ht="38.25">
      <c r="A36" s="251">
        <v>22</v>
      </c>
      <c r="B36" s="334"/>
      <c r="C36" s="305" t="s">
        <v>1095</v>
      </c>
      <c r="D36" s="313" t="s">
        <v>141</v>
      </c>
      <c r="E36" s="313">
        <v>1</v>
      </c>
      <c r="F36" s="161"/>
      <c r="G36" s="333"/>
      <c r="H36" s="161"/>
      <c r="I36" s="321"/>
      <c r="J36" s="321"/>
      <c r="K36" s="231"/>
      <c r="L36" s="232"/>
      <c r="M36" s="231"/>
      <c r="N36" s="231"/>
      <c r="O36" s="231"/>
      <c r="P36" s="233"/>
    </row>
    <row r="37" spans="1:16" s="56" customFormat="1">
      <c r="A37" s="251">
        <v>23</v>
      </c>
      <c r="B37" s="334"/>
      <c r="C37" s="305" t="s">
        <v>1096</v>
      </c>
      <c r="D37" s="313" t="s">
        <v>146</v>
      </c>
      <c r="E37" s="313">
        <v>5</v>
      </c>
      <c r="F37" s="336"/>
      <c r="G37" s="333"/>
      <c r="H37" s="161"/>
      <c r="I37" s="161"/>
      <c r="J37" s="337"/>
      <c r="K37" s="231"/>
      <c r="L37" s="232"/>
      <c r="M37" s="231"/>
      <c r="N37" s="231"/>
      <c r="O37" s="231"/>
      <c r="P37" s="233"/>
    </row>
    <row r="38" spans="1:16" s="56" customFormat="1">
      <c r="A38" s="251">
        <v>24</v>
      </c>
      <c r="B38" s="334"/>
      <c r="C38" s="305" t="s">
        <v>1097</v>
      </c>
      <c r="D38" s="313" t="s">
        <v>146</v>
      </c>
      <c r="E38" s="313">
        <v>5</v>
      </c>
      <c r="F38" s="336"/>
      <c r="G38" s="333"/>
      <c r="H38" s="161"/>
      <c r="I38" s="161"/>
      <c r="J38" s="337"/>
      <c r="K38" s="231"/>
      <c r="L38" s="232"/>
      <c r="M38" s="231"/>
      <c r="N38" s="231"/>
      <c r="O38" s="231"/>
      <c r="P38" s="233"/>
    </row>
    <row r="39" spans="1:16" s="56" customFormat="1">
      <c r="A39" s="251">
        <v>25</v>
      </c>
      <c r="B39" s="334"/>
      <c r="C39" s="305" t="s">
        <v>1098</v>
      </c>
      <c r="D39" s="313" t="s">
        <v>146</v>
      </c>
      <c r="E39" s="313">
        <v>5</v>
      </c>
      <c r="F39" s="336"/>
      <c r="G39" s="333"/>
      <c r="H39" s="161"/>
      <c r="I39" s="161"/>
      <c r="J39" s="337"/>
      <c r="K39" s="231"/>
      <c r="L39" s="232"/>
      <c r="M39" s="231"/>
      <c r="N39" s="231"/>
      <c r="O39" s="231"/>
      <c r="P39" s="233"/>
    </row>
    <row r="40" spans="1:16" s="56" customFormat="1">
      <c r="A40" s="251">
        <v>26</v>
      </c>
      <c r="B40" s="334"/>
      <c r="C40" s="305" t="s">
        <v>1099</v>
      </c>
      <c r="D40" s="313" t="s">
        <v>146</v>
      </c>
      <c r="E40" s="313">
        <v>20</v>
      </c>
      <c r="F40" s="336"/>
      <c r="G40" s="333"/>
      <c r="H40" s="161"/>
      <c r="I40" s="161"/>
      <c r="J40" s="337"/>
      <c r="K40" s="231"/>
      <c r="L40" s="232"/>
      <c r="M40" s="231"/>
      <c r="N40" s="231"/>
      <c r="O40" s="231"/>
      <c r="P40" s="233"/>
    </row>
    <row r="41" spans="1:16" s="56" customFormat="1">
      <c r="A41" s="251">
        <v>27</v>
      </c>
      <c r="B41" s="334"/>
      <c r="C41" s="305" t="s">
        <v>649</v>
      </c>
      <c r="D41" s="313" t="s">
        <v>146</v>
      </c>
      <c r="E41" s="313">
        <v>25</v>
      </c>
      <c r="F41" s="336"/>
      <c r="G41" s="333"/>
      <c r="H41" s="161"/>
      <c r="I41" s="161"/>
      <c r="J41" s="337"/>
      <c r="K41" s="231"/>
      <c r="L41" s="232"/>
      <c r="M41" s="231"/>
      <c r="N41" s="231"/>
      <c r="O41" s="231"/>
      <c r="P41" s="233"/>
    </row>
    <row r="42" spans="1:16" s="56" customFormat="1">
      <c r="A42" s="251">
        <v>28</v>
      </c>
      <c r="B42" s="334"/>
      <c r="C42" s="305" t="s">
        <v>1100</v>
      </c>
      <c r="D42" s="313" t="s">
        <v>146</v>
      </c>
      <c r="E42" s="313">
        <v>15</v>
      </c>
      <c r="F42" s="336"/>
      <c r="G42" s="333"/>
      <c r="H42" s="161"/>
      <c r="I42" s="322"/>
      <c r="J42" s="337"/>
      <c r="K42" s="231"/>
      <c r="L42" s="232"/>
      <c r="M42" s="231"/>
      <c r="N42" s="231"/>
      <c r="O42" s="231"/>
      <c r="P42" s="233"/>
    </row>
    <row r="43" spans="1:16" s="56" customFormat="1" ht="25.5">
      <c r="A43" s="251">
        <v>29</v>
      </c>
      <c r="B43" s="334"/>
      <c r="C43" s="305" t="s">
        <v>1579</v>
      </c>
      <c r="D43" s="313" t="s">
        <v>140</v>
      </c>
      <c r="E43" s="313">
        <v>2</v>
      </c>
      <c r="F43" s="336"/>
      <c r="G43" s="333"/>
      <c r="H43" s="161"/>
      <c r="I43" s="322"/>
      <c r="J43" s="337"/>
      <c r="K43" s="231"/>
      <c r="L43" s="232"/>
      <c r="M43" s="231"/>
      <c r="N43" s="231"/>
      <c r="O43" s="231"/>
      <c r="P43" s="233"/>
    </row>
    <row r="44" spans="1:16" s="56" customFormat="1" ht="25.5">
      <c r="A44" s="251">
        <v>30</v>
      </c>
      <c r="B44" s="334"/>
      <c r="C44" s="305" t="s">
        <v>1580</v>
      </c>
      <c r="D44" s="313" t="s">
        <v>140</v>
      </c>
      <c r="E44" s="313">
        <v>1</v>
      </c>
      <c r="F44" s="336"/>
      <c r="G44" s="333"/>
      <c r="H44" s="161"/>
      <c r="I44" s="322"/>
      <c r="J44" s="337"/>
      <c r="K44" s="231"/>
      <c r="L44" s="232"/>
      <c r="M44" s="231"/>
      <c r="N44" s="231"/>
      <c r="O44" s="231"/>
      <c r="P44" s="233"/>
    </row>
    <row r="45" spans="1:16" s="56" customFormat="1">
      <c r="A45" s="251">
        <v>31</v>
      </c>
      <c r="B45" s="334"/>
      <c r="C45" s="305" t="s">
        <v>1101</v>
      </c>
      <c r="D45" s="313" t="s">
        <v>140</v>
      </c>
      <c r="E45" s="313">
        <v>2</v>
      </c>
      <c r="F45" s="336"/>
      <c r="G45" s="333"/>
      <c r="H45" s="161"/>
      <c r="I45" s="322"/>
      <c r="J45" s="337"/>
      <c r="K45" s="231"/>
      <c r="L45" s="232"/>
      <c r="M45" s="231"/>
      <c r="N45" s="231"/>
      <c r="O45" s="231"/>
      <c r="P45" s="233"/>
    </row>
    <row r="46" spans="1:16" s="56" customFormat="1">
      <c r="A46" s="251">
        <v>32</v>
      </c>
      <c r="B46" s="334"/>
      <c r="C46" s="305" t="s">
        <v>1102</v>
      </c>
      <c r="D46" s="313" t="s">
        <v>140</v>
      </c>
      <c r="E46" s="313">
        <v>5</v>
      </c>
      <c r="F46" s="333"/>
      <c r="G46" s="333"/>
      <c r="H46" s="335"/>
      <c r="I46" s="335"/>
      <c r="J46" s="335"/>
      <c r="K46" s="231"/>
      <c r="L46" s="232"/>
      <c r="M46" s="231"/>
      <c r="N46" s="231"/>
      <c r="O46" s="231"/>
      <c r="P46" s="233"/>
    </row>
    <row r="47" spans="1:16" s="56" customFormat="1">
      <c r="A47" s="251">
        <v>33</v>
      </c>
      <c r="B47" s="334"/>
      <c r="C47" s="305" t="s">
        <v>1103</v>
      </c>
      <c r="D47" s="313" t="s">
        <v>140</v>
      </c>
      <c r="E47" s="313">
        <v>16</v>
      </c>
      <c r="F47" s="333"/>
      <c r="G47" s="333"/>
      <c r="H47" s="335"/>
      <c r="I47" s="335"/>
      <c r="J47" s="335"/>
      <c r="K47" s="231"/>
      <c r="L47" s="232"/>
      <c r="M47" s="231"/>
      <c r="N47" s="231"/>
      <c r="O47" s="231"/>
      <c r="P47" s="233"/>
    </row>
    <row r="48" spans="1:16" s="56" customFormat="1">
      <c r="A48" s="251">
        <v>34</v>
      </c>
      <c r="B48" s="334"/>
      <c r="C48" s="305" t="s">
        <v>1104</v>
      </c>
      <c r="D48" s="313" t="s">
        <v>140</v>
      </c>
      <c r="E48" s="313">
        <v>2</v>
      </c>
      <c r="F48" s="333"/>
      <c r="G48" s="333"/>
      <c r="H48" s="335"/>
      <c r="I48" s="335"/>
      <c r="J48" s="335"/>
      <c r="K48" s="231"/>
      <c r="L48" s="232"/>
      <c r="M48" s="231"/>
      <c r="N48" s="231"/>
      <c r="O48" s="231"/>
      <c r="P48" s="233"/>
    </row>
    <row r="49" spans="1:16" s="56" customFormat="1">
      <c r="A49" s="251">
        <v>35</v>
      </c>
      <c r="B49" s="334"/>
      <c r="C49" s="305" t="s">
        <v>1105</v>
      </c>
      <c r="D49" s="313" t="s">
        <v>140</v>
      </c>
      <c r="E49" s="313">
        <v>6</v>
      </c>
      <c r="F49" s="333"/>
      <c r="G49" s="333"/>
      <c r="H49" s="335"/>
      <c r="I49" s="335"/>
      <c r="J49" s="335"/>
      <c r="K49" s="231"/>
      <c r="L49" s="232"/>
      <c r="M49" s="231"/>
      <c r="N49" s="231"/>
      <c r="O49" s="231"/>
      <c r="P49" s="233"/>
    </row>
    <row r="50" spans="1:16" s="56" customFormat="1">
      <c r="A50" s="251">
        <v>36</v>
      </c>
      <c r="B50" s="334"/>
      <c r="C50" s="305" t="s">
        <v>1106</v>
      </c>
      <c r="D50" s="313" t="s">
        <v>140</v>
      </c>
      <c r="E50" s="313">
        <v>4</v>
      </c>
      <c r="F50" s="333"/>
      <c r="G50" s="333"/>
      <c r="H50" s="335"/>
      <c r="I50" s="335"/>
      <c r="J50" s="335"/>
      <c r="K50" s="231"/>
      <c r="L50" s="232"/>
      <c r="M50" s="231"/>
      <c r="N50" s="231"/>
      <c r="O50" s="231"/>
      <c r="P50" s="233"/>
    </row>
    <row r="51" spans="1:16" s="56" customFormat="1">
      <c r="A51" s="251">
        <v>37</v>
      </c>
      <c r="B51" s="334"/>
      <c r="C51" s="305" t="s">
        <v>1107</v>
      </c>
      <c r="D51" s="313" t="s">
        <v>140</v>
      </c>
      <c r="E51" s="313">
        <v>5</v>
      </c>
      <c r="F51" s="333"/>
      <c r="G51" s="333"/>
      <c r="H51" s="335"/>
      <c r="I51" s="335"/>
      <c r="J51" s="335"/>
      <c r="K51" s="231"/>
      <c r="L51" s="232"/>
      <c r="M51" s="231"/>
      <c r="N51" s="231"/>
      <c r="O51" s="231"/>
      <c r="P51" s="233"/>
    </row>
    <row r="52" spans="1:16" s="56" customFormat="1">
      <c r="A52" s="251">
        <v>38</v>
      </c>
      <c r="B52" s="334"/>
      <c r="C52" s="305" t="s">
        <v>1108</v>
      </c>
      <c r="D52" s="313" t="s">
        <v>140</v>
      </c>
      <c r="E52" s="313">
        <v>2</v>
      </c>
      <c r="F52" s="333"/>
      <c r="G52" s="333"/>
      <c r="H52" s="335"/>
      <c r="I52" s="335"/>
      <c r="J52" s="335"/>
      <c r="K52" s="231"/>
      <c r="L52" s="232"/>
      <c r="M52" s="231"/>
      <c r="N52" s="231"/>
      <c r="O52" s="231"/>
      <c r="P52" s="233"/>
    </row>
    <row r="53" spans="1:16" s="56" customFormat="1">
      <c r="A53" s="251">
        <v>39</v>
      </c>
      <c r="B53" s="334"/>
      <c r="C53" s="305" t="s">
        <v>1109</v>
      </c>
      <c r="D53" s="313" t="s">
        <v>140</v>
      </c>
      <c r="E53" s="313">
        <v>1</v>
      </c>
      <c r="F53" s="333"/>
      <c r="G53" s="333"/>
      <c r="H53" s="335"/>
      <c r="I53" s="335"/>
      <c r="J53" s="335"/>
      <c r="K53" s="231"/>
      <c r="L53" s="232"/>
      <c r="M53" s="231"/>
      <c r="N53" s="231"/>
      <c r="O53" s="231"/>
      <c r="P53" s="233"/>
    </row>
    <row r="54" spans="1:16" s="56" customFormat="1">
      <c r="A54" s="251">
        <v>40</v>
      </c>
      <c r="B54" s="334"/>
      <c r="C54" s="305" t="s">
        <v>670</v>
      </c>
      <c r="D54" s="313" t="s">
        <v>140</v>
      </c>
      <c r="E54" s="313">
        <v>1</v>
      </c>
      <c r="F54" s="333"/>
      <c r="G54" s="333"/>
      <c r="H54" s="335"/>
      <c r="I54" s="335"/>
      <c r="J54" s="335"/>
      <c r="K54" s="231"/>
      <c r="L54" s="232"/>
      <c r="M54" s="231"/>
      <c r="N54" s="231"/>
      <c r="O54" s="231"/>
      <c r="P54" s="233"/>
    </row>
    <row r="55" spans="1:16" s="56" customFormat="1">
      <c r="A55" s="251">
        <v>41</v>
      </c>
      <c r="B55" s="334"/>
      <c r="C55" s="305" t="s">
        <v>1110</v>
      </c>
      <c r="D55" s="313" t="s">
        <v>140</v>
      </c>
      <c r="E55" s="313">
        <v>2</v>
      </c>
      <c r="F55" s="336"/>
      <c r="G55" s="333"/>
      <c r="H55" s="161"/>
      <c r="I55" s="321"/>
      <c r="J55" s="321"/>
      <c r="K55" s="231"/>
      <c r="L55" s="232"/>
      <c r="M55" s="231"/>
      <c r="N55" s="231"/>
      <c r="O55" s="231"/>
      <c r="P55" s="233"/>
    </row>
    <row r="56" spans="1:16" s="56" customFormat="1">
      <c r="A56" s="251">
        <v>42</v>
      </c>
      <c r="B56" s="334"/>
      <c r="C56" s="305" t="s">
        <v>1111</v>
      </c>
      <c r="D56" s="313" t="s">
        <v>140</v>
      </c>
      <c r="E56" s="313">
        <v>1</v>
      </c>
      <c r="F56" s="336"/>
      <c r="G56" s="333"/>
      <c r="H56" s="161"/>
      <c r="I56" s="321"/>
      <c r="J56" s="321"/>
      <c r="K56" s="231"/>
      <c r="L56" s="232"/>
      <c r="M56" s="231"/>
      <c r="N56" s="231"/>
      <c r="O56" s="231"/>
      <c r="P56" s="233"/>
    </row>
    <row r="57" spans="1:16" s="56" customFormat="1">
      <c r="A57" s="251">
        <v>43</v>
      </c>
      <c r="B57" s="334"/>
      <c r="C57" s="305" t="s">
        <v>1112</v>
      </c>
      <c r="D57" s="313" t="s">
        <v>140</v>
      </c>
      <c r="E57" s="313">
        <v>1</v>
      </c>
      <c r="F57" s="336"/>
      <c r="G57" s="333"/>
      <c r="H57" s="161"/>
      <c r="I57" s="321"/>
      <c r="J57" s="321"/>
      <c r="K57" s="231"/>
      <c r="L57" s="232"/>
      <c r="M57" s="231"/>
      <c r="N57" s="231"/>
      <c r="O57" s="231"/>
      <c r="P57" s="233"/>
    </row>
    <row r="58" spans="1:16" s="56" customFormat="1">
      <c r="A58" s="251">
        <v>44</v>
      </c>
      <c r="B58" s="334"/>
      <c r="C58" s="305" t="s">
        <v>1113</v>
      </c>
      <c r="D58" s="313" t="s">
        <v>140</v>
      </c>
      <c r="E58" s="313">
        <v>1</v>
      </c>
      <c r="F58" s="336"/>
      <c r="G58" s="333"/>
      <c r="H58" s="161"/>
      <c r="I58" s="321"/>
      <c r="J58" s="321"/>
      <c r="K58" s="231"/>
      <c r="L58" s="232"/>
      <c r="M58" s="231"/>
      <c r="N58" s="231"/>
      <c r="O58" s="231"/>
      <c r="P58" s="233"/>
    </row>
    <row r="59" spans="1:16" s="56" customFormat="1">
      <c r="A59" s="251">
        <v>45</v>
      </c>
      <c r="B59" s="334"/>
      <c r="C59" s="305" t="s">
        <v>650</v>
      </c>
      <c r="D59" s="313" t="s">
        <v>140</v>
      </c>
      <c r="E59" s="313">
        <v>2</v>
      </c>
      <c r="F59" s="336"/>
      <c r="G59" s="333"/>
      <c r="H59" s="161"/>
      <c r="I59" s="321"/>
      <c r="J59" s="321"/>
      <c r="K59" s="231"/>
      <c r="L59" s="232"/>
      <c r="M59" s="231"/>
      <c r="N59" s="231"/>
      <c r="O59" s="231"/>
      <c r="P59" s="233"/>
    </row>
    <row r="60" spans="1:16" s="56" customFormat="1" ht="25.5">
      <c r="A60" s="251">
        <v>46</v>
      </c>
      <c r="B60" s="334"/>
      <c r="C60" s="305" t="s">
        <v>1581</v>
      </c>
      <c r="D60" s="313" t="s">
        <v>140</v>
      </c>
      <c r="E60" s="313">
        <v>4</v>
      </c>
      <c r="F60" s="336"/>
      <c r="G60" s="333"/>
      <c r="H60" s="161"/>
      <c r="I60" s="161"/>
      <c r="J60" s="337"/>
      <c r="K60" s="231"/>
      <c r="L60" s="232"/>
      <c r="M60" s="231"/>
      <c r="N60" s="231"/>
      <c r="O60" s="231"/>
      <c r="P60" s="233"/>
    </row>
    <row r="61" spans="1:16" s="56" customFormat="1">
      <c r="A61" s="251">
        <v>47</v>
      </c>
      <c r="B61" s="334"/>
      <c r="C61" s="305" t="s">
        <v>1114</v>
      </c>
      <c r="D61" s="313" t="s">
        <v>1115</v>
      </c>
      <c r="E61" s="313">
        <v>2</v>
      </c>
      <c r="F61" s="161"/>
      <c r="G61" s="333"/>
      <c r="H61" s="161"/>
      <c r="I61" s="161"/>
      <c r="J61" s="161"/>
      <c r="K61" s="231"/>
      <c r="L61" s="232"/>
      <c r="M61" s="231"/>
      <c r="N61" s="231"/>
      <c r="O61" s="231"/>
      <c r="P61" s="233"/>
    </row>
    <row r="62" spans="1:16" s="56" customFormat="1">
      <c r="A62" s="251">
        <v>48</v>
      </c>
      <c r="B62" s="334"/>
      <c r="C62" s="305" t="s">
        <v>1116</v>
      </c>
      <c r="D62" s="313" t="s">
        <v>140</v>
      </c>
      <c r="E62" s="313">
        <v>7</v>
      </c>
      <c r="F62" s="336"/>
      <c r="G62" s="333"/>
      <c r="H62" s="161"/>
      <c r="I62" s="161"/>
      <c r="J62" s="337"/>
      <c r="K62" s="231"/>
      <c r="L62" s="232"/>
      <c r="M62" s="231"/>
      <c r="N62" s="231"/>
      <c r="O62" s="231"/>
      <c r="P62" s="233"/>
    </row>
    <row r="63" spans="1:16" s="56" customFormat="1">
      <c r="A63" s="251">
        <v>49</v>
      </c>
      <c r="B63" s="334"/>
      <c r="C63" s="305" t="s">
        <v>1117</v>
      </c>
      <c r="D63" s="313" t="s">
        <v>140</v>
      </c>
      <c r="E63" s="313">
        <v>7</v>
      </c>
      <c r="F63" s="336"/>
      <c r="G63" s="333"/>
      <c r="H63" s="161"/>
      <c r="I63" s="161"/>
      <c r="J63" s="337"/>
      <c r="K63" s="231"/>
      <c r="L63" s="232"/>
      <c r="M63" s="231"/>
      <c r="N63" s="231"/>
      <c r="O63" s="231"/>
      <c r="P63" s="233"/>
    </row>
    <row r="64" spans="1:16" s="56" customFormat="1">
      <c r="A64" s="251">
        <v>50</v>
      </c>
      <c r="B64" s="334"/>
      <c r="C64" s="305" t="s">
        <v>1118</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1119</v>
      </c>
      <c r="D66" s="313" t="s">
        <v>141</v>
      </c>
      <c r="E66" s="313">
        <v>1</v>
      </c>
      <c r="F66" s="336"/>
      <c r="G66" s="333"/>
      <c r="H66" s="161"/>
      <c r="I66" s="161"/>
      <c r="J66" s="322"/>
      <c r="K66" s="231"/>
      <c r="L66" s="232"/>
      <c r="M66" s="231"/>
      <c r="N66" s="231"/>
      <c r="O66" s="231"/>
      <c r="P66" s="233"/>
    </row>
    <row r="67" spans="1:16" s="56" customFormat="1" ht="25.5">
      <c r="A67" s="251">
        <v>53</v>
      </c>
      <c r="B67" s="334"/>
      <c r="C67" s="305" t="s">
        <v>1582</v>
      </c>
      <c r="D67" s="313" t="s">
        <v>141</v>
      </c>
      <c r="E67" s="313">
        <v>1</v>
      </c>
      <c r="F67" s="336"/>
      <c r="G67" s="333"/>
      <c r="H67" s="161"/>
      <c r="I67" s="161"/>
      <c r="J67" s="337"/>
      <c r="K67" s="231"/>
      <c r="L67" s="232"/>
      <c r="M67" s="231"/>
      <c r="N67" s="231"/>
      <c r="O67" s="231"/>
      <c r="P67" s="233"/>
    </row>
    <row r="68" spans="1:16" s="56" customFormat="1" ht="25.5">
      <c r="A68" s="251">
        <v>54</v>
      </c>
      <c r="B68" s="334"/>
      <c r="C68" s="305" t="s">
        <v>1583</v>
      </c>
      <c r="D68" s="313" t="s">
        <v>141</v>
      </c>
      <c r="E68" s="313">
        <v>1</v>
      </c>
      <c r="F68" s="336"/>
      <c r="G68" s="333"/>
      <c r="H68" s="161"/>
      <c r="I68" s="161"/>
      <c r="J68" s="337"/>
      <c r="K68" s="231"/>
      <c r="L68" s="232"/>
      <c r="M68" s="231"/>
      <c r="N68" s="231"/>
      <c r="O68" s="231"/>
      <c r="P68" s="233"/>
    </row>
    <row r="69" spans="1:16" s="56" customFormat="1">
      <c r="A69" s="251">
        <v>55</v>
      </c>
      <c r="B69" s="334"/>
      <c r="C69" s="305" t="s">
        <v>1120</v>
      </c>
      <c r="D69" s="313" t="s">
        <v>141</v>
      </c>
      <c r="E69" s="313">
        <v>1</v>
      </c>
      <c r="F69" s="336"/>
      <c r="G69" s="333"/>
      <c r="H69" s="161"/>
      <c r="I69" s="161"/>
      <c r="J69" s="337"/>
      <c r="K69" s="231"/>
      <c r="L69" s="232"/>
      <c r="M69" s="231"/>
      <c r="N69" s="231"/>
      <c r="O69" s="231"/>
      <c r="P69" s="233"/>
    </row>
    <row r="70" spans="1:16" s="56" customFormat="1">
      <c r="A70" s="251">
        <v>56</v>
      </c>
      <c r="B70" s="334"/>
      <c r="C70" s="305" t="s">
        <v>1121</v>
      </c>
      <c r="D70" s="313" t="s">
        <v>140</v>
      </c>
      <c r="E70" s="313">
        <v>1</v>
      </c>
      <c r="F70" s="161"/>
      <c r="G70" s="333"/>
      <c r="H70" s="161"/>
      <c r="I70" s="161"/>
      <c r="J70" s="161"/>
      <c r="K70" s="231"/>
      <c r="L70" s="232"/>
      <c r="M70" s="231"/>
      <c r="N70" s="231"/>
      <c r="O70" s="231"/>
      <c r="P70" s="233"/>
    </row>
    <row r="71" spans="1:16" s="56" customFormat="1" ht="25.5">
      <c r="A71" s="251">
        <v>57</v>
      </c>
      <c r="B71" s="334"/>
      <c r="C71" s="305" t="s">
        <v>1122</v>
      </c>
      <c r="D71" s="313" t="s">
        <v>1115</v>
      </c>
      <c r="E71" s="313">
        <v>80</v>
      </c>
      <c r="F71" s="326"/>
      <c r="G71" s="333"/>
      <c r="H71" s="327"/>
      <c r="I71" s="329"/>
      <c r="J71" s="328"/>
      <c r="K71" s="231"/>
      <c r="L71" s="232"/>
      <c r="M71" s="231"/>
      <c r="N71" s="231"/>
      <c r="O71" s="231"/>
      <c r="P71" s="233"/>
    </row>
    <row r="72" spans="1:16" s="56" customFormat="1">
      <c r="A72" s="251">
        <v>58</v>
      </c>
      <c r="B72" s="334"/>
      <c r="C72" s="305" t="s">
        <v>1123</v>
      </c>
      <c r="D72" s="313" t="s">
        <v>141</v>
      </c>
      <c r="E72" s="313">
        <v>1</v>
      </c>
      <c r="F72" s="161"/>
      <c r="G72" s="333"/>
      <c r="H72" s="161"/>
      <c r="I72" s="161"/>
      <c r="J72" s="161"/>
      <c r="K72" s="231"/>
      <c r="L72" s="232"/>
      <c r="M72" s="231"/>
      <c r="N72" s="231"/>
      <c r="O72" s="231"/>
      <c r="P72" s="233"/>
    </row>
    <row r="73" spans="1:16" s="56" customFormat="1">
      <c r="A73" s="251">
        <v>59</v>
      </c>
      <c r="B73" s="334"/>
      <c r="C73" s="305" t="s">
        <v>1124</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4" customHeight="1">
      <c r="A76" s="223"/>
      <c r="B76" s="240"/>
      <c r="C76" s="669" t="s">
        <v>98</v>
      </c>
      <c r="D76" s="670"/>
      <c r="E76" s="670"/>
      <c r="F76" s="670"/>
      <c r="G76" s="670"/>
      <c r="H76" s="670"/>
      <c r="I76" s="670"/>
      <c r="J76" s="670"/>
      <c r="K76" s="670"/>
      <c r="L76" s="241"/>
      <c r="M76" s="241"/>
      <c r="N76" s="241"/>
      <c r="O76" s="241"/>
      <c r="P76" s="241"/>
    </row>
    <row r="77" spans="1:16" s="114" customFormat="1">
      <c r="I77" s="135"/>
    </row>
    <row r="78" spans="1:16" customFormat="1" ht="12.75" customHeight="1">
      <c r="B78" s="136" t="s">
        <v>52</v>
      </c>
    </row>
    <row r="79" spans="1:16" customFormat="1" ht="45" customHeight="1">
      <c r="A79"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663"/>
      <c r="C79" s="663"/>
      <c r="D79" s="663"/>
      <c r="E79" s="663"/>
      <c r="F79" s="663"/>
      <c r="G79" s="663"/>
      <c r="H79" s="663"/>
      <c r="I79" s="663"/>
      <c r="J79" s="663"/>
      <c r="K79" s="663"/>
      <c r="L79" s="663"/>
      <c r="M79" s="663"/>
      <c r="N79" s="663"/>
      <c r="O79" s="663"/>
      <c r="P79" s="663"/>
    </row>
    <row r="80" spans="1:16" customFormat="1" ht="76.7" customHeight="1">
      <c r="A80" s="663"/>
      <c r="B80" s="663"/>
      <c r="C80" s="663"/>
      <c r="D80" s="663"/>
      <c r="E80" s="663"/>
      <c r="F80" s="663"/>
      <c r="G80" s="663"/>
      <c r="H80" s="663"/>
      <c r="I80" s="663"/>
      <c r="J80" s="663"/>
      <c r="K80" s="663"/>
      <c r="L80" s="663"/>
      <c r="M80" s="663"/>
      <c r="N80" s="663"/>
      <c r="O80" s="663"/>
      <c r="P80" s="663"/>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660">
        <f>Koptame!C42</f>
        <v>0</v>
      </c>
      <c r="N84" s="660"/>
      <c r="O84" s="142"/>
      <c r="P84" s="142"/>
    </row>
    <row r="85" spans="2:16" s="114" customFormat="1">
      <c r="C85" s="133">
        <f>Koptame!C37</f>
        <v>0</v>
      </c>
      <c r="L85" s="133"/>
      <c r="M85" s="661">
        <f>Koptame!C43</f>
        <v>0</v>
      </c>
      <c r="N85" s="661"/>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zoomScale="120" zoomScaleNormal="100" zoomScaleSheetLayoutView="120" workbookViewId="0">
      <selection activeCell="C138" sqref="C138"/>
    </sheetView>
  </sheetViews>
  <sheetFormatPr defaultColWidth="9.140625" defaultRowHeight="14.25"/>
  <cols>
    <col min="1" max="1" width="7.28515625" style="19" customWidth="1"/>
    <col min="2" max="2" width="9.28515625" style="19" customWidth="1"/>
    <col min="3" max="3" width="36.85546875" style="19" customWidth="1"/>
    <col min="4" max="4" width="18.28515625" style="19" customWidth="1"/>
    <col min="5" max="5" width="8.140625" style="19" customWidth="1"/>
    <col min="6" max="12" width="9.140625" style="19"/>
    <col min="13" max="13" width="11.7109375" style="19" customWidth="1"/>
    <col min="14" max="14" width="13.140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kops2!B27</f>
        <v>2,7</v>
      </c>
    </row>
    <row r="2" spans="1:17" s="24" customFormat="1" ht="15">
      <c r="A2" s="671" t="str">
        <f>C13</f>
        <v>Elektroinstalācija</v>
      </c>
      <c r="B2" s="671"/>
      <c r="C2" s="671"/>
      <c r="D2" s="671"/>
      <c r="E2" s="671"/>
      <c r="F2" s="671"/>
      <c r="G2" s="671"/>
      <c r="H2" s="671"/>
      <c r="I2" s="671"/>
      <c r="J2" s="671"/>
      <c r="K2" s="671"/>
      <c r="L2" s="671"/>
      <c r="M2" s="671"/>
      <c r="N2" s="671"/>
      <c r="O2" s="671"/>
      <c r="P2" s="671"/>
      <c r="Q2" s="671"/>
    </row>
    <row r="3" spans="1:17" ht="15">
      <c r="A3" s="20"/>
      <c r="B3" s="20"/>
      <c r="C3" s="20" t="s">
        <v>11</v>
      </c>
      <c r="D3" s="20"/>
      <c r="E3" s="673" t="str">
        <f>Koptame!C11</f>
        <v>Pirmsskolas izglītības iestāde</v>
      </c>
      <c r="F3" s="673"/>
      <c r="G3" s="673"/>
      <c r="H3" s="673"/>
      <c r="I3" s="673"/>
      <c r="J3" s="673"/>
      <c r="K3" s="673"/>
      <c r="L3" s="673"/>
      <c r="M3" s="673"/>
      <c r="N3" s="673"/>
      <c r="O3" s="673"/>
      <c r="P3" s="673"/>
      <c r="Q3" s="673"/>
    </row>
    <row r="4" spans="1:17"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20"/>
      <c r="C5" s="20" t="s">
        <v>13</v>
      </c>
      <c r="D5" s="20"/>
      <c r="E5" s="673" t="str">
        <f>Koptame!C13</f>
        <v>Baložu iela 33, Baloži, Ķekavas novads</v>
      </c>
      <c r="F5" s="673"/>
      <c r="G5" s="673"/>
      <c r="H5" s="673"/>
      <c r="I5" s="673"/>
      <c r="J5" s="673"/>
      <c r="K5" s="673"/>
      <c r="L5" s="673"/>
      <c r="M5" s="673"/>
      <c r="N5" s="673"/>
      <c r="O5" s="673"/>
      <c r="P5" s="673"/>
      <c r="Q5" s="673"/>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6"/>
      <c r="D12" s="687"/>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37.5">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75">
      <c r="A16" s="251"/>
      <c r="B16" s="349"/>
      <c r="C16" s="503" t="s">
        <v>303</v>
      </c>
      <c r="D16" s="504"/>
      <c r="E16" s="504"/>
      <c r="F16" s="504"/>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30">
      <c r="A17" s="251">
        <v>1</v>
      </c>
      <c r="B17" s="505"/>
      <c r="C17" s="341" t="s">
        <v>304</v>
      </c>
      <c r="D17" s="506" t="s">
        <v>1584</v>
      </c>
      <c r="E17" s="506" t="s">
        <v>140</v>
      </c>
      <c r="F17" s="342">
        <v>1</v>
      </c>
      <c r="G17" s="182"/>
      <c r="H17" s="177"/>
      <c r="I17" s="182"/>
      <c r="J17" s="182"/>
      <c r="K17" s="182"/>
      <c r="L17" s="231"/>
      <c r="M17" s="232"/>
      <c r="N17" s="231"/>
      <c r="O17" s="231"/>
      <c r="P17" s="231"/>
      <c r="Q17" s="233"/>
    </row>
    <row r="18" spans="1:17" s="56" customFormat="1" ht="30">
      <c r="A18" s="251">
        <v>2</v>
      </c>
      <c r="B18" s="505"/>
      <c r="C18" s="341" t="s">
        <v>305</v>
      </c>
      <c r="D18" s="506" t="s">
        <v>1584</v>
      </c>
      <c r="E18" s="506" t="s">
        <v>140</v>
      </c>
      <c r="F18" s="342">
        <v>1</v>
      </c>
      <c r="G18" s="182"/>
      <c r="H18" s="177"/>
      <c r="I18" s="182"/>
      <c r="J18" s="182"/>
      <c r="K18" s="182"/>
      <c r="L18" s="231"/>
      <c r="M18" s="232"/>
      <c r="N18" s="231"/>
      <c r="O18" s="231"/>
      <c r="P18" s="231"/>
      <c r="Q18" s="233"/>
    </row>
    <row r="19" spans="1:17" s="56" customFormat="1" ht="30">
      <c r="A19" s="251">
        <v>3</v>
      </c>
      <c r="B19" s="505"/>
      <c r="C19" s="341" t="s">
        <v>306</v>
      </c>
      <c r="D19" s="506" t="s">
        <v>1584</v>
      </c>
      <c r="E19" s="506" t="s">
        <v>140</v>
      </c>
      <c r="F19" s="342">
        <v>1</v>
      </c>
      <c r="G19" s="182"/>
      <c r="H19" s="177"/>
      <c r="I19" s="182"/>
      <c r="J19" s="182"/>
      <c r="K19" s="182"/>
      <c r="L19" s="231"/>
      <c r="M19" s="232"/>
      <c r="N19" s="231"/>
      <c r="O19" s="231"/>
      <c r="P19" s="231"/>
      <c r="Q19" s="233"/>
    </row>
    <row r="20" spans="1:17" s="56" customFormat="1" ht="30">
      <c r="A20" s="251">
        <v>4</v>
      </c>
      <c r="B20" s="505"/>
      <c r="C20" s="341" t="s">
        <v>307</v>
      </c>
      <c r="D20" s="506" t="s">
        <v>1584</v>
      </c>
      <c r="E20" s="506" t="s">
        <v>140</v>
      </c>
      <c r="F20" s="342">
        <v>1</v>
      </c>
      <c r="G20" s="182"/>
      <c r="H20" s="177"/>
      <c r="I20" s="182"/>
      <c r="J20" s="182"/>
      <c r="K20" s="182"/>
      <c r="L20" s="231"/>
      <c r="M20" s="232"/>
      <c r="N20" s="231"/>
      <c r="O20" s="231"/>
      <c r="P20" s="231"/>
      <c r="Q20" s="233"/>
    </row>
    <row r="21" spans="1:17" s="56" customFormat="1" ht="30">
      <c r="A21" s="251">
        <v>5</v>
      </c>
      <c r="B21" s="505"/>
      <c r="C21" s="341" t="s">
        <v>308</v>
      </c>
      <c r="D21" s="506" t="s">
        <v>1584</v>
      </c>
      <c r="E21" s="506" t="s">
        <v>140</v>
      </c>
      <c r="F21" s="342">
        <v>1</v>
      </c>
      <c r="G21" s="182"/>
      <c r="H21" s="177"/>
      <c r="I21" s="182"/>
      <c r="J21" s="182"/>
      <c r="K21" s="182"/>
      <c r="L21" s="231"/>
      <c r="M21" s="232"/>
      <c r="N21" s="231"/>
      <c r="O21" s="231"/>
      <c r="P21" s="231"/>
      <c r="Q21" s="233"/>
    </row>
    <row r="22" spans="1:17" s="56" customFormat="1" ht="30">
      <c r="A22" s="251">
        <v>6</v>
      </c>
      <c r="B22" s="505"/>
      <c r="C22" s="341" t="s">
        <v>309</v>
      </c>
      <c r="D22" s="506" t="s">
        <v>1584</v>
      </c>
      <c r="E22" s="506" t="s">
        <v>140</v>
      </c>
      <c r="F22" s="342">
        <v>1</v>
      </c>
      <c r="G22" s="182"/>
      <c r="H22" s="177"/>
      <c r="I22" s="182"/>
      <c r="J22" s="182"/>
      <c r="K22" s="182"/>
      <c r="L22" s="231"/>
      <c r="M22" s="232"/>
      <c r="N22" s="231"/>
      <c r="O22" s="231"/>
      <c r="P22" s="231"/>
      <c r="Q22" s="233"/>
    </row>
    <row r="23" spans="1:17" s="56" customFormat="1" ht="30">
      <c r="A23" s="251">
        <v>7</v>
      </c>
      <c r="B23" s="505"/>
      <c r="C23" s="341" t="s">
        <v>310</v>
      </c>
      <c r="D23" s="506" t="s">
        <v>1584</v>
      </c>
      <c r="E23" s="506" t="s">
        <v>140</v>
      </c>
      <c r="F23" s="342">
        <v>1</v>
      </c>
      <c r="G23" s="182"/>
      <c r="H23" s="177"/>
      <c r="I23" s="182"/>
      <c r="J23" s="182"/>
      <c r="K23" s="182"/>
      <c r="L23" s="231"/>
      <c r="M23" s="232"/>
      <c r="N23" s="231"/>
      <c r="O23" s="231"/>
      <c r="P23" s="231"/>
      <c r="Q23" s="233"/>
    </row>
    <row r="24" spans="1:17" s="56" customFormat="1" ht="30">
      <c r="A24" s="251">
        <v>8</v>
      </c>
      <c r="B24" s="505"/>
      <c r="C24" s="341" t="s">
        <v>311</v>
      </c>
      <c r="D24" s="506" t="s">
        <v>1584</v>
      </c>
      <c r="E24" s="506" t="s">
        <v>140</v>
      </c>
      <c r="F24" s="342">
        <v>1</v>
      </c>
      <c r="G24" s="182"/>
      <c r="H24" s="177"/>
      <c r="I24" s="182"/>
      <c r="J24" s="182"/>
      <c r="K24" s="182"/>
      <c r="L24" s="231"/>
      <c r="M24" s="232"/>
      <c r="N24" s="231"/>
      <c r="O24" s="231"/>
      <c r="P24" s="231"/>
      <c r="Q24" s="233"/>
    </row>
    <row r="25" spans="1:17" s="56" customFormat="1" ht="45">
      <c r="A25" s="251">
        <v>9</v>
      </c>
      <c r="B25" s="505"/>
      <c r="C25" s="341" t="s">
        <v>312</v>
      </c>
      <c r="D25" s="343" t="s">
        <v>1585</v>
      </c>
      <c r="E25" s="506" t="s">
        <v>140</v>
      </c>
      <c r="F25" s="342">
        <v>1</v>
      </c>
      <c r="G25" s="183"/>
      <c r="H25" s="177"/>
      <c r="I25" s="182"/>
      <c r="J25" s="184"/>
      <c r="K25" s="185"/>
      <c r="L25" s="231"/>
      <c r="M25" s="232"/>
      <c r="N25" s="231"/>
      <c r="O25" s="231"/>
      <c r="P25" s="231"/>
      <c r="Q25" s="233"/>
    </row>
    <row r="26" spans="1:17" s="56" customFormat="1" ht="15">
      <c r="A26" s="251">
        <v>10</v>
      </c>
      <c r="B26" s="505"/>
      <c r="C26" s="507" t="s">
        <v>313</v>
      </c>
      <c r="D26" s="506"/>
      <c r="E26" s="506" t="s">
        <v>141</v>
      </c>
      <c r="F26" s="508">
        <v>1</v>
      </c>
      <c r="G26" s="164"/>
      <c r="H26" s="164"/>
      <c r="I26" s="178"/>
      <c r="J26" s="178"/>
      <c r="K26" s="178"/>
      <c r="L26" s="231"/>
      <c r="M26" s="232"/>
      <c r="N26" s="231"/>
      <c r="O26" s="231"/>
      <c r="P26" s="231"/>
      <c r="Q26" s="233"/>
    </row>
    <row r="27" spans="1:17" s="56" customFormat="1" ht="18.75">
      <c r="A27" s="251"/>
      <c r="B27" s="349"/>
      <c r="C27" s="503" t="s">
        <v>314</v>
      </c>
      <c r="D27" s="504"/>
      <c r="E27" s="504"/>
      <c r="F27" s="504"/>
      <c r="G27" s="164"/>
      <c r="H27" s="164"/>
      <c r="I27" s="178"/>
      <c r="J27" s="178"/>
      <c r="K27" s="178"/>
      <c r="L27" s="231"/>
      <c r="M27" s="232"/>
      <c r="N27" s="231"/>
      <c r="O27" s="231"/>
      <c r="P27" s="231"/>
      <c r="Q27" s="233"/>
    </row>
    <row r="28" spans="1:17" s="56" customFormat="1" ht="30">
      <c r="A28" s="251">
        <v>11</v>
      </c>
      <c r="B28" s="505"/>
      <c r="C28" s="344" t="s">
        <v>315</v>
      </c>
      <c r="D28" s="345" t="s">
        <v>316</v>
      </c>
      <c r="E28" s="508" t="s">
        <v>146</v>
      </c>
      <c r="F28" s="509">
        <v>155</v>
      </c>
      <c r="G28" s="183"/>
      <c r="H28" s="177"/>
      <c r="I28" s="182"/>
      <c r="J28" s="160"/>
      <c r="K28" s="160"/>
      <c r="L28" s="231"/>
      <c r="M28" s="232"/>
      <c r="N28" s="231"/>
      <c r="O28" s="231"/>
      <c r="P28" s="231"/>
      <c r="Q28" s="233"/>
    </row>
    <row r="29" spans="1:17" s="56" customFormat="1" ht="15">
      <c r="A29" s="251">
        <v>12</v>
      </c>
      <c r="B29" s="505"/>
      <c r="C29" s="344" t="s">
        <v>317</v>
      </c>
      <c r="D29" s="506" t="s">
        <v>318</v>
      </c>
      <c r="E29" s="508" t="s">
        <v>146</v>
      </c>
      <c r="F29" s="509">
        <v>135</v>
      </c>
      <c r="G29" s="183"/>
      <c r="H29" s="177"/>
      <c r="I29" s="182"/>
      <c r="J29" s="160"/>
      <c r="K29" s="160"/>
      <c r="L29" s="231"/>
      <c r="M29" s="232"/>
      <c r="N29" s="231"/>
      <c r="O29" s="231"/>
      <c r="P29" s="231"/>
      <c r="Q29" s="233"/>
    </row>
    <row r="30" spans="1:17" s="56" customFormat="1" ht="15">
      <c r="A30" s="251">
        <v>13</v>
      </c>
      <c r="B30" s="505"/>
      <c r="C30" s="344" t="s">
        <v>319</v>
      </c>
      <c r="D30" s="506" t="s">
        <v>318</v>
      </c>
      <c r="E30" s="508" t="s">
        <v>146</v>
      </c>
      <c r="F30" s="509">
        <v>65</v>
      </c>
      <c r="G30" s="183"/>
      <c r="H30" s="177"/>
      <c r="I30" s="182"/>
      <c r="J30" s="160"/>
      <c r="K30" s="160"/>
      <c r="L30" s="231"/>
      <c r="M30" s="232"/>
      <c r="N30" s="231"/>
      <c r="O30" s="231"/>
      <c r="P30" s="231"/>
      <c r="Q30" s="233"/>
    </row>
    <row r="31" spans="1:17" s="56" customFormat="1" ht="15">
      <c r="A31" s="251">
        <v>14</v>
      </c>
      <c r="B31" s="505"/>
      <c r="C31" s="344" t="s">
        <v>320</v>
      </c>
      <c r="D31" s="506" t="s">
        <v>318</v>
      </c>
      <c r="E31" s="508" t="s">
        <v>146</v>
      </c>
      <c r="F31" s="509">
        <v>80</v>
      </c>
      <c r="G31" s="183"/>
      <c r="H31" s="177"/>
      <c r="I31" s="182"/>
      <c r="J31" s="160"/>
      <c r="K31" s="160"/>
      <c r="L31" s="231"/>
      <c r="M31" s="232"/>
      <c r="N31" s="231"/>
      <c r="O31" s="231"/>
      <c r="P31" s="231"/>
      <c r="Q31" s="233"/>
    </row>
    <row r="32" spans="1:17" s="56" customFormat="1" ht="15">
      <c r="A32" s="251">
        <v>15</v>
      </c>
      <c r="B32" s="505"/>
      <c r="C32" s="346" t="s">
        <v>321</v>
      </c>
      <c r="D32" s="506" t="s">
        <v>318</v>
      </c>
      <c r="E32" s="508" t="s">
        <v>146</v>
      </c>
      <c r="F32" s="508">
        <v>265</v>
      </c>
      <c r="G32" s="183"/>
      <c r="H32" s="177"/>
      <c r="I32" s="182"/>
      <c r="J32" s="160"/>
      <c r="K32" s="160"/>
      <c r="L32" s="231"/>
      <c r="M32" s="232"/>
      <c r="N32" s="231"/>
      <c r="O32" s="231"/>
      <c r="P32" s="231"/>
      <c r="Q32" s="233"/>
    </row>
    <row r="33" spans="1:17" s="56" customFormat="1" ht="15">
      <c r="A33" s="251">
        <v>16</v>
      </c>
      <c r="B33" s="505"/>
      <c r="C33" s="510" t="s">
        <v>322</v>
      </c>
      <c r="D33" s="506" t="s">
        <v>318</v>
      </c>
      <c r="E33" s="508" t="s">
        <v>146</v>
      </c>
      <c r="F33" s="508">
        <v>290</v>
      </c>
      <c r="G33" s="183"/>
      <c r="H33" s="177"/>
      <c r="I33" s="182"/>
      <c r="J33" s="160"/>
      <c r="K33" s="160"/>
      <c r="L33" s="231"/>
      <c r="M33" s="232"/>
      <c r="N33" s="231"/>
      <c r="O33" s="231"/>
      <c r="P33" s="231"/>
      <c r="Q33" s="233"/>
    </row>
    <row r="34" spans="1:17" s="56" customFormat="1" ht="15">
      <c r="A34" s="251">
        <v>17</v>
      </c>
      <c r="B34" s="505"/>
      <c r="C34" s="510" t="s">
        <v>323</v>
      </c>
      <c r="D34" s="506" t="s">
        <v>318</v>
      </c>
      <c r="E34" s="508" t="s">
        <v>146</v>
      </c>
      <c r="F34" s="324">
        <v>55</v>
      </c>
      <c r="G34" s="183"/>
      <c r="H34" s="177"/>
      <c r="I34" s="182"/>
      <c r="J34" s="160"/>
      <c r="K34" s="160"/>
      <c r="L34" s="231"/>
      <c r="M34" s="232"/>
      <c r="N34" s="231"/>
      <c r="O34" s="231"/>
      <c r="P34" s="231"/>
      <c r="Q34" s="233"/>
    </row>
    <row r="35" spans="1:17" s="56" customFormat="1" ht="15">
      <c r="A35" s="251">
        <v>18</v>
      </c>
      <c r="B35" s="505"/>
      <c r="C35" s="510" t="s">
        <v>323</v>
      </c>
      <c r="D35" s="506" t="s">
        <v>324</v>
      </c>
      <c r="E35" s="508" t="s">
        <v>146</v>
      </c>
      <c r="F35" s="508">
        <v>400</v>
      </c>
      <c r="G35" s="183"/>
      <c r="H35" s="177"/>
      <c r="I35" s="182"/>
      <c r="J35" s="160"/>
      <c r="K35" s="160"/>
      <c r="L35" s="231"/>
      <c r="M35" s="232"/>
      <c r="N35" s="231"/>
      <c r="O35" s="231"/>
      <c r="P35" s="231"/>
      <c r="Q35" s="233"/>
    </row>
    <row r="36" spans="1:17" s="56" customFormat="1" ht="15">
      <c r="A36" s="251">
        <v>19</v>
      </c>
      <c r="B36" s="505"/>
      <c r="C36" s="510" t="s">
        <v>325</v>
      </c>
      <c r="D36" s="506" t="s">
        <v>318</v>
      </c>
      <c r="E36" s="508" t="s">
        <v>146</v>
      </c>
      <c r="F36" s="508">
        <v>10460</v>
      </c>
      <c r="G36" s="183"/>
      <c r="H36" s="177"/>
      <c r="I36" s="182"/>
      <c r="J36" s="160"/>
      <c r="K36" s="160"/>
      <c r="L36" s="231"/>
      <c r="M36" s="232"/>
      <c r="N36" s="231"/>
      <c r="O36" s="231"/>
      <c r="P36" s="231"/>
      <c r="Q36" s="233"/>
    </row>
    <row r="37" spans="1:17" s="56" customFormat="1" ht="15">
      <c r="A37" s="251">
        <v>20</v>
      </c>
      <c r="B37" s="505"/>
      <c r="C37" s="510" t="s">
        <v>326</v>
      </c>
      <c r="D37" s="506" t="s">
        <v>318</v>
      </c>
      <c r="E37" s="508" t="s">
        <v>146</v>
      </c>
      <c r="F37" s="508">
        <v>15980</v>
      </c>
      <c r="G37" s="183"/>
      <c r="H37" s="177"/>
      <c r="I37" s="182"/>
      <c r="J37" s="160"/>
      <c r="K37" s="160"/>
      <c r="L37" s="231"/>
      <c r="M37" s="232"/>
      <c r="N37" s="231"/>
      <c r="O37" s="231"/>
      <c r="P37" s="231"/>
      <c r="Q37" s="233"/>
    </row>
    <row r="38" spans="1:17" s="56" customFormat="1" ht="15">
      <c r="A38" s="251">
        <v>21</v>
      </c>
      <c r="B38" s="505"/>
      <c r="C38" s="346" t="s">
        <v>327</v>
      </c>
      <c r="D38" s="506" t="s">
        <v>318</v>
      </c>
      <c r="E38" s="508" t="s">
        <v>146</v>
      </c>
      <c r="F38" s="508">
        <v>450</v>
      </c>
      <c r="G38" s="183"/>
      <c r="H38" s="177"/>
      <c r="I38" s="182"/>
      <c r="J38" s="160"/>
      <c r="K38" s="160"/>
      <c r="L38" s="231"/>
      <c r="M38" s="232"/>
      <c r="N38" s="231"/>
      <c r="O38" s="231"/>
      <c r="P38" s="231"/>
      <c r="Q38" s="233"/>
    </row>
    <row r="39" spans="1:17" s="56" customFormat="1" ht="15">
      <c r="A39" s="251">
        <v>22</v>
      </c>
      <c r="B39" s="505"/>
      <c r="C39" s="346" t="s">
        <v>328</v>
      </c>
      <c r="D39" s="506" t="s">
        <v>318</v>
      </c>
      <c r="E39" s="508" t="s">
        <v>146</v>
      </c>
      <c r="F39" s="508">
        <v>2010</v>
      </c>
      <c r="G39" s="183"/>
      <c r="H39" s="177"/>
      <c r="I39" s="182"/>
      <c r="J39" s="160"/>
      <c r="K39" s="160"/>
      <c r="L39" s="231"/>
      <c r="M39" s="232"/>
      <c r="N39" s="231"/>
      <c r="O39" s="231"/>
      <c r="P39" s="231"/>
      <c r="Q39" s="233"/>
    </row>
    <row r="40" spans="1:17" s="56" customFormat="1" ht="15">
      <c r="A40" s="251">
        <v>23</v>
      </c>
      <c r="B40" s="505"/>
      <c r="C40" s="346" t="s">
        <v>325</v>
      </c>
      <c r="D40" s="343" t="s">
        <v>329</v>
      </c>
      <c r="E40" s="508" t="s">
        <v>146</v>
      </c>
      <c r="F40" s="508">
        <v>35</v>
      </c>
      <c r="G40" s="183"/>
      <c r="H40" s="177"/>
      <c r="I40" s="182"/>
      <c r="J40" s="160"/>
      <c r="K40" s="160"/>
      <c r="L40" s="231"/>
      <c r="M40" s="232"/>
      <c r="N40" s="231"/>
      <c r="O40" s="231"/>
      <c r="P40" s="231"/>
      <c r="Q40" s="233"/>
    </row>
    <row r="41" spans="1:17" s="56" customFormat="1" ht="15">
      <c r="A41" s="251">
        <v>24</v>
      </c>
      <c r="B41" s="505"/>
      <c r="C41" s="346" t="s">
        <v>325</v>
      </c>
      <c r="D41" s="343" t="s">
        <v>330</v>
      </c>
      <c r="E41" s="508" t="s">
        <v>146</v>
      </c>
      <c r="F41" s="508">
        <v>15</v>
      </c>
      <c r="G41" s="183"/>
      <c r="H41" s="177"/>
      <c r="I41" s="182"/>
      <c r="J41" s="160"/>
      <c r="K41" s="160"/>
      <c r="L41" s="231"/>
      <c r="M41" s="232"/>
      <c r="N41" s="231"/>
      <c r="O41" s="231"/>
      <c r="P41" s="231"/>
      <c r="Q41" s="233"/>
    </row>
    <row r="42" spans="1:17" s="56" customFormat="1" ht="15">
      <c r="A42" s="251">
        <v>25</v>
      </c>
      <c r="B42" s="505"/>
      <c r="C42" s="346" t="s">
        <v>326</v>
      </c>
      <c r="D42" s="343" t="s">
        <v>329</v>
      </c>
      <c r="E42" s="508" t="s">
        <v>146</v>
      </c>
      <c r="F42" s="508">
        <v>125</v>
      </c>
      <c r="G42" s="183"/>
      <c r="H42" s="177"/>
      <c r="I42" s="182"/>
      <c r="J42" s="160"/>
      <c r="K42" s="160"/>
      <c r="L42" s="231"/>
      <c r="M42" s="232"/>
      <c r="N42" s="231"/>
      <c r="O42" s="231"/>
      <c r="P42" s="231"/>
      <c r="Q42" s="233"/>
    </row>
    <row r="43" spans="1:17" s="56" customFormat="1" ht="15">
      <c r="A43" s="251">
        <v>26</v>
      </c>
      <c r="B43" s="505"/>
      <c r="C43" s="346" t="s">
        <v>326</v>
      </c>
      <c r="D43" s="343" t="s">
        <v>330</v>
      </c>
      <c r="E43" s="508" t="s">
        <v>146</v>
      </c>
      <c r="F43" s="508">
        <v>15</v>
      </c>
      <c r="G43" s="183"/>
      <c r="H43" s="177"/>
      <c r="I43" s="182"/>
      <c r="J43" s="160"/>
      <c r="K43" s="160"/>
      <c r="L43" s="231"/>
      <c r="M43" s="232"/>
      <c r="N43" s="231"/>
      <c r="O43" s="231"/>
      <c r="P43" s="231"/>
      <c r="Q43" s="233"/>
    </row>
    <row r="44" spans="1:17" s="56" customFormat="1" ht="15">
      <c r="A44" s="251">
        <v>27</v>
      </c>
      <c r="B44" s="505"/>
      <c r="C44" s="511" t="s">
        <v>331</v>
      </c>
      <c r="D44" s="342" t="s">
        <v>332</v>
      </c>
      <c r="E44" s="347" t="s">
        <v>141</v>
      </c>
      <c r="F44" s="508">
        <v>4</v>
      </c>
      <c r="G44" s="183"/>
      <c r="H44" s="177"/>
      <c r="I44" s="182"/>
      <c r="J44" s="185"/>
      <c r="K44" s="185"/>
      <c r="L44" s="231"/>
      <c r="M44" s="232"/>
      <c r="N44" s="231"/>
      <c r="O44" s="231"/>
      <c r="P44" s="231"/>
      <c r="Q44" s="233"/>
    </row>
    <row r="45" spans="1:17" s="56" customFormat="1" ht="15">
      <c r="A45" s="251">
        <v>28</v>
      </c>
      <c r="B45" s="505"/>
      <c r="C45" s="511" t="s">
        <v>333</v>
      </c>
      <c r="D45" s="508" t="s">
        <v>334</v>
      </c>
      <c r="E45" s="347" t="s">
        <v>141</v>
      </c>
      <c r="F45" s="508">
        <v>4</v>
      </c>
      <c r="G45" s="183"/>
      <c r="H45" s="177"/>
      <c r="I45" s="182"/>
      <c r="J45" s="185"/>
      <c r="K45" s="185"/>
      <c r="L45" s="231"/>
      <c r="M45" s="232"/>
      <c r="N45" s="231"/>
      <c r="O45" s="231"/>
      <c r="P45" s="231"/>
      <c r="Q45" s="233"/>
    </row>
    <row r="46" spans="1:17" s="56" customFormat="1" ht="15">
      <c r="A46" s="251">
        <v>29</v>
      </c>
      <c r="B46" s="505"/>
      <c r="C46" s="511" t="s">
        <v>335</v>
      </c>
      <c r="D46" s="342" t="s">
        <v>336</v>
      </c>
      <c r="E46" s="347" t="s">
        <v>141</v>
      </c>
      <c r="F46" s="508">
        <v>48</v>
      </c>
      <c r="G46" s="183"/>
      <c r="H46" s="177"/>
      <c r="I46" s="182"/>
      <c r="J46" s="185"/>
      <c r="K46" s="185"/>
      <c r="L46" s="231"/>
      <c r="M46" s="232"/>
      <c r="N46" s="231"/>
      <c r="O46" s="231"/>
      <c r="P46" s="231"/>
      <c r="Q46" s="233"/>
    </row>
    <row r="47" spans="1:17" s="56" customFormat="1" ht="15">
      <c r="A47" s="251">
        <v>30</v>
      </c>
      <c r="B47" s="505"/>
      <c r="C47" s="511" t="s">
        <v>313</v>
      </c>
      <c r="D47" s="342"/>
      <c r="E47" s="506" t="s">
        <v>141</v>
      </c>
      <c r="F47" s="508">
        <v>1</v>
      </c>
      <c r="G47" s="183"/>
      <c r="H47" s="177"/>
      <c r="I47" s="182"/>
      <c r="J47" s="185"/>
      <c r="K47" s="178"/>
      <c r="L47" s="231"/>
      <c r="M47" s="232"/>
      <c r="N47" s="231"/>
      <c r="O47" s="231"/>
      <c r="P47" s="231"/>
      <c r="Q47" s="233"/>
    </row>
    <row r="48" spans="1:17" s="56" customFormat="1" ht="18.75">
      <c r="A48" s="251"/>
      <c r="B48" s="349"/>
      <c r="C48" s="503" t="s">
        <v>337</v>
      </c>
      <c r="D48" s="504"/>
      <c r="E48" s="504"/>
      <c r="F48" s="504"/>
      <c r="G48" s="164"/>
      <c r="H48" s="164"/>
      <c r="I48" s="178"/>
      <c r="J48" s="178"/>
      <c r="K48" s="178"/>
      <c r="L48" s="231"/>
      <c r="M48" s="232"/>
      <c r="N48" s="231"/>
      <c r="O48" s="231"/>
      <c r="P48" s="231"/>
      <c r="Q48" s="233"/>
    </row>
    <row r="49" spans="1:17" s="56" customFormat="1" ht="45">
      <c r="A49" s="251">
        <v>31</v>
      </c>
      <c r="B49" s="505"/>
      <c r="C49" s="344" t="s">
        <v>338</v>
      </c>
      <c r="D49" s="509" t="s">
        <v>1586</v>
      </c>
      <c r="E49" s="345" t="s">
        <v>146</v>
      </c>
      <c r="F49" s="509">
        <v>30</v>
      </c>
      <c r="G49" s="183"/>
      <c r="H49" s="177"/>
      <c r="I49" s="182"/>
      <c r="J49" s="185"/>
      <c r="K49" s="185"/>
      <c r="L49" s="231"/>
      <c r="M49" s="232"/>
      <c r="N49" s="231"/>
      <c r="O49" s="231"/>
      <c r="P49" s="231"/>
      <c r="Q49" s="233"/>
    </row>
    <row r="50" spans="1:17" s="56" customFormat="1" ht="45">
      <c r="A50" s="251">
        <v>32</v>
      </c>
      <c r="B50" s="505"/>
      <c r="C50" s="348" t="s">
        <v>339</v>
      </c>
      <c r="D50" s="508" t="s">
        <v>1586</v>
      </c>
      <c r="E50" s="508" t="s">
        <v>146</v>
      </c>
      <c r="F50" s="512">
        <v>150</v>
      </c>
      <c r="G50" s="183"/>
      <c r="H50" s="177"/>
      <c r="I50" s="182"/>
      <c r="J50" s="185"/>
      <c r="K50" s="185"/>
      <c r="L50" s="231"/>
      <c r="M50" s="232"/>
      <c r="N50" s="231"/>
      <c r="O50" s="231"/>
      <c r="P50" s="231"/>
      <c r="Q50" s="233"/>
    </row>
    <row r="51" spans="1:17" s="56" customFormat="1" ht="45">
      <c r="A51" s="251">
        <v>33</v>
      </c>
      <c r="B51" s="505"/>
      <c r="C51" s="513" t="s">
        <v>340</v>
      </c>
      <c r="D51" s="508" t="s">
        <v>1587</v>
      </c>
      <c r="E51" s="508" t="s">
        <v>146</v>
      </c>
      <c r="F51" s="512">
        <v>5780</v>
      </c>
      <c r="G51" s="183"/>
      <c r="H51" s="177"/>
      <c r="I51" s="182"/>
      <c r="J51" s="185"/>
      <c r="K51" s="185"/>
      <c r="L51" s="231"/>
      <c r="M51" s="232"/>
      <c r="N51" s="231"/>
      <c r="O51" s="231"/>
      <c r="P51" s="231"/>
      <c r="Q51" s="233"/>
    </row>
    <row r="52" spans="1:17" s="56" customFormat="1" ht="15">
      <c r="A52" s="251">
        <v>34</v>
      </c>
      <c r="B52" s="505"/>
      <c r="C52" s="514" t="s">
        <v>313</v>
      </c>
      <c r="D52" s="508"/>
      <c r="E52" s="515" t="s">
        <v>141</v>
      </c>
      <c r="F52" s="508">
        <v>1</v>
      </c>
      <c r="G52" s="164"/>
      <c r="H52" s="164"/>
      <c r="I52" s="178"/>
      <c r="J52" s="178"/>
      <c r="K52" s="178"/>
      <c r="L52" s="231"/>
      <c r="M52" s="232"/>
      <c r="N52" s="231"/>
      <c r="O52" s="231"/>
      <c r="P52" s="231"/>
      <c r="Q52" s="233"/>
    </row>
    <row r="53" spans="1:17" s="56" customFormat="1" ht="18.75">
      <c r="A53" s="251"/>
      <c r="B53" s="349"/>
      <c r="C53" s="350" t="s">
        <v>341</v>
      </c>
      <c r="D53" s="351"/>
      <c r="E53" s="351"/>
      <c r="F53" s="351"/>
      <c r="G53" s="164"/>
      <c r="H53" s="164"/>
      <c r="I53" s="178"/>
      <c r="J53" s="178"/>
      <c r="K53" s="178"/>
      <c r="L53" s="231"/>
      <c r="M53" s="232"/>
      <c r="N53" s="231"/>
      <c r="O53" s="231"/>
      <c r="P53" s="231"/>
      <c r="Q53" s="233"/>
    </row>
    <row r="54" spans="1:17" s="56" customFormat="1" ht="38.25">
      <c r="A54" s="251">
        <v>35</v>
      </c>
      <c r="B54" s="505"/>
      <c r="C54" s="352" t="s">
        <v>342</v>
      </c>
      <c r="D54" s="353" t="s">
        <v>1588</v>
      </c>
      <c r="E54" s="354" t="s">
        <v>146</v>
      </c>
      <c r="F54" s="508">
        <v>85</v>
      </c>
      <c r="G54" s="183"/>
      <c r="H54" s="177"/>
      <c r="I54" s="182"/>
      <c r="J54" s="186"/>
      <c r="K54" s="160"/>
      <c r="L54" s="231"/>
      <c r="M54" s="232"/>
      <c r="N54" s="231"/>
      <c r="O54" s="231"/>
      <c r="P54" s="231"/>
      <c r="Q54" s="233"/>
    </row>
    <row r="55" spans="1:17" s="56" customFormat="1" ht="38.25">
      <c r="A55" s="251">
        <v>36</v>
      </c>
      <c r="B55" s="505"/>
      <c r="C55" s="352" t="s">
        <v>343</v>
      </c>
      <c r="D55" s="353" t="s">
        <v>1589</v>
      </c>
      <c r="E55" s="354" t="s">
        <v>146</v>
      </c>
      <c r="F55" s="355">
        <v>140</v>
      </c>
      <c r="G55" s="183"/>
      <c r="H55" s="177"/>
      <c r="I55" s="182"/>
      <c r="J55" s="186"/>
      <c r="K55" s="160"/>
      <c r="L55" s="231"/>
      <c r="M55" s="232"/>
      <c r="N55" s="231"/>
      <c r="O55" s="231"/>
      <c r="P55" s="231"/>
      <c r="Q55" s="233"/>
    </row>
    <row r="56" spans="1:17" s="56" customFormat="1" ht="38.25">
      <c r="A56" s="251">
        <v>37</v>
      </c>
      <c r="B56" s="505"/>
      <c r="C56" s="352" t="s">
        <v>344</v>
      </c>
      <c r="D56" s="353" t="s">
        <v>1590</v>
      </c>
      <c r="E56" s="354" t="s">
        <v>146</v>
      </c>
      <c r="F56" s="508">
        <v>75</v>
      </c>
      <c r="G56" s="183"/>
      <c r="H56" s="177"/>
      <c r="I56" s="182"/>
      <c r="J56" s="186"/>
      <c r="K56" s="160"/>
      <c r="L56" s="231"/>
      <c r="M56" s="232"/>
      <c r="N56" s="231"/>
      <c r="O56" s="231"/>
      <c r="P56" s="231"/>
      <c r="Q56" s="233"/>
    </row>
    <row r="57" spans="1:17" s="56" customFormat="1" ht="30">
      <c r="A57" s="251">
        <v>38</v>
      </c>
      <c r="B57" s="505"/>
      <c r="C57" s="356" t="s">
        <v>345</v>
      </c>
      <c r="D57" s="296"/>
      <c r="E57" s="354" t="s">
        <v>141</v>
      </c>
      <c r="F57" s="353">
        <v>1</v>
      </c>
      <c r="G57" s="183"/>
      <c r="H57" s="177"/>
      <c r="I57" s="182"/>
      <c r="J57" s="185"/>
      <c r="K57" s="185"/>
      <c r="L57" s="231"/>
      <c r="M57" s="232"/>
      <c r="N57" s="231"/>
      <c r="O57" s="231"/>
      <c r="P57" s="231"/>
      <c r="Q57" s="233"/>
    </row>
    <row r="58" spans="1:17" s="56" customFormat="1" ht="30">
      <c r="A58" s="251">
        <v>39</v>
      </c>
      <c r="B58" s="505"/>
      <c r="C58" s="346" t="s">
        <v>346</v>
      </c>
      <c r="D58" s="324"/>
      <c r="E58" s="354" t="s">
        <v>141</v>
      </c>
      <c r="F58" s="353">
        <v>1</v>
      </c>
      <c r="G58" s="183"/>
      <c r="H58" s="177"/>
      <c r="I58" s="182"/>
      <c r="J58" s="185"/>
      <c r="K58" s="185"/>
      <c r="L58" s="231"/>
      <c r="M58" s="232"/>
      <c r="N58" s="231"/>
      <c r="O58" s="231"/>
      <c r="P58" s="231"/>
      <c r="Q58" s="233"/>
    </row>
    <row r="59" spans="1:17" s="56" customFormat="1" ht="18.75">
      <c r="A59" s="251"/>
      <c r="B59" s="349"/>
      <c r="C59" s="357" t="s">
        <v>347</v>
      </c>
      <c r="D59" s="503"/>
      <c r="E59" s="503"/>
      <c r="F59" s="503"/>
      <c r="G59" s="164"/>
      <c r="H59" s="164"/>
      <c r="I59" s="178"/>
      <c r="J59" s="178"/>
      <c r="K59" s="178"/>
      <c r="L59" s="231"/>
      <c r="M59" s="232"/>
      <c r="N59" s="231"/>
      <c r="O59" s="231"/>
      <c r="P59" s="231"/>
      <c r="Q59" s="233"/>
    </row>
    <row r="60" spans="1:17" s="56" customFormat="1" ht="60">
      <c r="A60" s="251">
        <v>40</v>
      </c>
      <c r="B60" s="505"/>
      <c r="C60" s="511" t="s">
        <v>348</v>
      </c>
      <c r="D60" s="508" t="s">
        <v>1591</v>
      </c>
      <c r="E60" s="515" t="s">
        <v>140</v>
      </c>
      <c r="F60" s="508">
        <v>52</v>
      </c>
      <c r="G60" s="183"/>
      <c r="H60" s="177"/>
      <c r="I60" s="182"/>
      <c r="J60" s="186"/>
      <c r="K60" s="160"/>
      <c r="L60" s="231"/>
      <c r="M60" s="232"/>
      <c r="N60" s="231"/>
      <c r="O60" s="231"/>
      <c r="P60" s="231"/>
      <c r="Q60" s="233"/>
    </row>
    <row r="61" spans="1:17" s="56" customFormat="1" ht="60">
      <c r="A61" s="251">
        <v>41</v>
      </c>
      <c r="B61" s="505"/>
      <c r="C61" s="511" t="s">
        <v>349</v>
      </c>
      <c r="D61" s="508" t="s">
        <v>1592</v>
      </c>
      <c r="E61" s="515" t="s">
        <v>140</v>
      </c>
      <c r="F61" s="508">
        <v>82</v>
      </c>
      <c r="G61" s="183"/>
      <c r="H61" s="177"/>
      <c r="I61" s="182"/>
      <c r="J61" s="186"/>
      <c r="K61" s="160"/>
      <c r="L61" s="231"/>
      <c r="M61" s="232"/>
      <c r="N61" s="231"/>
      <c r="O61" s="231"/>
      <c r="P61" s="231"/>
      <c r="Q61" s="233"/>
    </row>
    <row r="62" spans="1:17" s="56" customFormat="1" ht="60">
      <c r="A62" s="251">
        <v>42</v>
      </c>
      <c r="B62" s="505"/>
      <c r="C62" s="511" t="s">
        <v>350</v>
      </c>
      <c r="D62" s="508" t="s">
        <v>1593</v>
      </c>
      <c r="E62" s="515" t="s">
        <v>140</v>
      </c>
      <c r="F62" s="508">
        <v>233</v>
      </c>
      <c r="G62" s="183"/>
      <c r="H62" s="177"/>
      <c r="I62" s="182"/>
      <c r="J62" s="186"/>
      <c r="K62" s="160"/>
      <c r="L62" s="231"/>
      <c r="M62" s="232"/>
      <c r="N62" s="231"/>
      <c r="O62" s="231"/>
      <c r="P62" s="231"/>
      <c r="Q62" s="233"/>
    </row>
    <row r="63" spans="1:17" s="56" customFormat="1" ht="60">
      <c r="A63" s="251">
        <v>43</v>
      </c>
      <c r="B63" s="505"/>
      <c r="C63" s="511" t="s">
        <v>351</v>
      </c>
      <c r="D63" s="508" t="s">
        <v>1594</v>
      </c>
      <c r="E63" s="515" t="s">
        <v>140</v>
      </c>
      <c r="F63" s="508">
        <v>237</v>
      </c>
      <c r="G63" s="183"/>
      <c r="H63" s="177"/>
      <c r="I63" s="182"/>
      <c r="J63" s="186"/>
      <c r="K63" s="160"/>
      <c r="L63" s="231"/>
      <c r="M63" s="232"/>
      <c r="N63" s="231"/>
      <c r="O63" s="231"/>
      <c r="P63" s="231"/>
      <c r="Q63" s="233"/>
    </row>
    <row r="64" spans="1:17" s="56" customFormat="1" ht="45">
      <c r="A64" s="251">
        <v>44</v>
      </c>
      <c r="B64" s="505"/>
      <c r="C64" s="511" t="s">
        <v>352</v>
      </c>
      <c r="D64" s="508" t="s">
        <v>1595</v>
      </c>
      <c r="E64" s="515" t="s">
        <v>140</v>
      </c>
      <c r="F64" s="508">
        <v>27</v>
      </c>
      <c r="G64" s="183"/>
      <c r="H64" s="177"/>
      <c r="I64" s="182"/>
      <c r="J64" s="186"/>
      <c r="K64" s="160"/>
      <c r="L64" s="231"/>
      <c r="M64" s="232"/>
      <c r="N64" s="231"/>
      <c r="O64" s="231"/>
      <c r="P64" s="231"/>
      <c r="Q64" s="233"/>
    </row>
    <row r="65" spans="1:17" s="56" customFormat="1" ht="60">
      <c r="A65" s="251">
        <v>45</v>
      </c>
      <c r="B65" s="505"/>
      <c r="C65" s="511" t="s">
        <v>353</v>
      </c>
      <c r="D65" s="508" t="s">
        <v>1596</v>
      </c>
      <c r="E65" s="515" t="s">
        <v>140</v>
      </c>
      <c r="F65" s="508">
        <v>114</v>
      </c>
      <c r="G65" s="183"/>
      <c r="H65" s="177"/>
      <c r="I65" s="182"/>
      <c r="J65" s="186"/>
      <c r="K65" s="160"/>
      <c r="L65" s="231"/>
      <c r="M65" s="232"/>
      <c r="N65" s="231"/>
      <c r="O65" s="231"/>
      <c r="P65" s="231"/>
      <c r="Q65" s="233"/>
    </row>
    <row r="66" spans="1:17" s="56" customFormat="1" ht="60">
      <c r="A66" s="251">
        <v>46</v>
      </c>
      <c r="B66" s="505"/>
      <c r="C66" s="511" t="s">
        <v>354</v>
      </c>
      <c r="D66" s="508" t="s">
        <v>1597</v>
      </c>
      <c r="E66" s="515" t="s">
        <v>140</v>
      </c>
      <c r="F66" s="508">
        <v>106</v>
      </c>
      <c r="G66" s="183"/>
      <c r="H66" s="177"/>
      <c r="I66" s="182"/>
      <c r="J66" s="186"/>
      <c r="K66" s="160"/>
      <c r="L66" s="231"/>
      <c r="M66" s="232"/>
      <c r="N66" s="231"/>
      <c r="O66" s="231"/>
      <c r="P66" s="231"/>
      <c r="Q66" s="233"/>
    </row>
    <row r="67" spans="1:17" s="56" customFormat="1" ht="60">
      <c r="A67" s="251">
        <v>47</v>
      </c>
      <c r="B67" s="505"/>
      <c r="C67" s="511" t="s">
        <v>355</v>
      </c>
      <c r="D67" s="508" t="s">
        <v>1598</v>
      </c>
      <c r="E67" s="515" t="s">
        <v>140</v>
      </c>
      <c r="F67" s="508">
        <v>23</v>
      </c>
      <c r="G67" s="183"/>
      <c r="H67" s="177"/>
      <c r="I67" s="182"/>
      <c r="J67" s="186"/>
      <c r="K67" s="160"/>
      <c r="L67" s="231"/>
      <c r="M67" s="232"/>
      <c r="N67" s="231"/>
      <c r="O67" s="231"/>
      <c r="P67" s="231"/>
      <c r="Q67" s="233"/>
    </row>
    <row r="68" spans="1:17" s="56" customFormat="1" ht="60">
      <c r="A68" s="251">
        <v>48</v>
      </c>
      <c r="B68" s="505"/>
      <c r="C68" s="511" t="s">
        <v>356</v>
      </c>
      <c r="D68" s="508" t="s">
        <v>1599</v>
      </c>
      <c r="E68" s="515" t="s">
        <v>140</v>
      </c>
      <c r="F68" s="508">
        <v>52</v>
      </c>
      <c r="G68" s="183"/>
      <c r="H68" s="177"/>
      <c r="I68" s="182"/>
      <c r="J68" s="186"/>
      <c r="K68" s="160"/>
      <c r="L68" s="231"/>
      <c r="M68" s="232"/>
      <c r="N68" s="231"/>
      <c r="O68" s="231"/>
      <c r="P68" s="231"/>
      <c r="Q68" s="233"/>
    </row>
    <row r="69" spans="1:17" s="56" customFormat="1" ht="45">
      <c r="A69" s="251">
        <v>49</v>
      </c>
      <c r="B69" s="505"/>
      <c r="C69" s="511" t="s">
        <v>357</v>
      </c>
      <c r="D69" s="508" t="s">
        <v>1600</v>
      </c>
      <c r="E69" s="515" t="s">
        <v>140</v>
      </c>
      <c r="F69" s="508">
        <v>51</v>
      </c>
      <c r="G69" s="183"/>
      <c r="H69" s="177"/>
      <c r="I69" s="182"/>
      <c r="J69" s="186"/>
      <c r="K69" s="160"/>
      <c r="L69" s="231"/>
      <c r="M69" s="232"/>
      <c r="N69" s="231"/>
      <c r="O69" s="231"/>
      <c r="P69" s="231"/>
      <c r="Q69" s="233"/>
    </row>
    <row r="70" spans="1:17" s="56" customFormat="1" ht="60">
      <c r="A70" s="251">
        <v>50</v>
      </c>
      <c r="B70" s="505"/>
      <c r="C70" s="511" t="s">
        <v>358</v>
      </c>
      <c r="D70" s="508" t="s">
        <v>1601</v>
      </c>
      <c r="E70" s="515" t="s">
        <v>140</v>
      </c>
      <c r="F70" s="508">
        <v>27</v>
      </c>
      <c r="G70" s="183"/>
      <c r="H70" s="177"/>
      <c r="I70" s="182"/>
      <c r="J70" s="186"/>
      <c r="K70" s="160"/>
      <c r="L70" s="231"/>
      <c r="M70" s="232"/>
      <c r="N70" s="231"/>
      <c r="O70" s="231"/>
      <c r="P70" s="231"/>
      <c r="Q70" s="233"/>
    </row>
    <row r="71" spans="1:17" s="56" customFormat="1" ht="60">
      <c r="A71" s="251">
        <v>51</v>
      </c>
      <c r="B71" s="505"/>
      <c r="C71" s="511" t="s">
        <v>359</v>
      </c>
      <c r="D71" s="508" t="s">
        <v>1602</v>
      </c>
      <c r="E71" s="515" t="s">
        <v>140</v>
      </c>
      <c r="F71" s="508">
        <v>8</v>
      </c>
      <c r="G71" s="183"/>
      <c r="H71" s="177"/>
      <c r="I71" s="182"/>
      <c r="J71" s="186"/>
      <c r="K71" s="160"/>
      <c r="L71" s="231"/>
      <c r="M71" s="232"/>
      <c r="N71" s="231"/>
      <c r="O71" s="231"/>
      <c r="P71" s="231"/>
      <c r="Q71" s="233"/>
    </row>
    <row r="72" spans="1:17" s="56" customFormat="1" ht="60">
      <c r="A72" s="251">
        <v>52</v>
      </c>
      <c r="B72" s="505"/>
      <c r="C72" s="511" t="s">
        <v>349</v>
      </c>
      <c r="D72" s="508" t="s">
        <v>1603</v>
      </c>
      <c r="E72" s="515" t="s">
        <v>140</v>
      </c>
      <c r="F72" s="508">
        <v>22</v>
      </c>
      <c r="G72" s="183"/>
      <c r="H72" s="177"/>
      <c r="I72" s="182"/>
      <c r="J72" s="186"/>
      <c r="K72" s="160"/>
      <c r="L72" s="231"/>
      <c r="M72" s="232"/>
      <c r="N72" s="231"/>
      <c r="O72" s="231"/>
      <c r="P72" s="231"/>
      <c r="Q72" s="233"/>
    </row>
    <row r="73" spans="1:17" s="56" customFormat="1" ht="60">
      <c r="A73" s="251">
        <v>53</v>
      </c>
      <c r="B73" s="505"/>
      <c r="C73" s="511" t="s">
        <v>360</v>
      </c>
      <c r="D73" s="508" t="s">
        <v>1604</v>
      </c>
      <c r="E73" s="515" t="s">
        <v>140</v>
      </c>
      <c r="F73" s="508">
        <v>4</v>
      </c>
      <c r="G73" s="183"/>
      <c r="H73" s="177"/>
      <c r="I73" s="182"/>
      <c r="J73" s="186"/>
      <c r="K73" s="160"/>
      <c r="L73" s="231"/>
      <c r="M73" s="232"/>
      <c r="N73" s="231"/>
      <c r="O73" s="231"/>
      <c r="P73" s="231"/>
      <c r="Q73" s="233"/>
    </row>
    <row r="74" spans="1:17" s="56" customFormat="1" ht="60">
      <c r="A74" s="251">
        <v>54</v>
      </c>
      <c r="B74" s="505"/>
      <c r="C74" s="511" t="s">
        <v>354</v>
      </c>
      <c r="D74" s="508" t="s">
        <v>1605</v>
      </c>
      <c r="E74" s="515" t="s">
        <v>140</v>
      </c>
      <c r="F74" s="508">
        <v>5</v>
      </c>
      <c r="G74" s="183"/>
      <c r="H74" s="177"/>
      <c r="I74" s="182"/>
      <c r="J74" s="186"/>
      <c r="K74" s="160"/>
      <c r="L74" s="231"/>
      <c r="M74" s="232"/>
      <c r="N74" s="231"/>
      <c r="O74" s="231"/>
      <c r="P74" s="231"/>
      <c r="Q74" s="233"/>
    </row>
    <row r="75" spans="1:17" s="56" customFormat="1" ht="75">
      <c r="A75" s="251">
        <v>55</v>
      </c>
      <c r="B75" s="505"/>
      <c r="C75" s="511" t="s">
        <v>361</v>
      </c>
      <c r="D75" s="508" t="s">
        <v>1606</v>
      </c>
      <c r="E75" s="515" t="s">
        <v>140</v>
      </c>
      <c r="F75" s="508">
        <v>15</v>
      </c>
      <c r="G75" s="183"/>
      <c r="H75" s="177"/>
      <c r="I75" s="182"/>
      <c r="J75" s="186"/>
      <c r="K75" s="160"/>
      <c r="L75" s="231"/>
      <c r="M75" s="232"/>
      <c r="N75" s="231"/>
      <c r="O75" s="231"/>
      <c r="P75" s="231"/>
      <c r="Q75" s="233"/>
    </row>
    <row r="76" spans="1:17" s="56" customFormat="1" ht="75">
      <c r="A76" s="251">
        <v>56</v>
      </c>
      <c r="B76" s="505"/>
      <c r="C76" s="511" t="s">
        <v>362</v>
      </c>
      <c r="D76" s="508" t="s">
        <v>1606</v>
      </c>
      <c r="E76" s="515" t="s">
        <v>140</v>
      </c>
      <c r="F76" s="508">
        <v>15</v>
      </c>
      <c r="G76" s="183"/>
      <c r="H76" s="177"/>
      <c r="I76" s="182"/>
      <c r="J76" s="186"/>
      <c r="K76" s="160"/>
      <c r="L76" s="231"/>
      <c r="M76" s="232"/>
      <c r="N76" s="231"/>
      <c r="O76" s="231"/>
      <c r="P76" s="231"/>
      <c r="Q76" s="233"/>
    </row>
    <row r="77" spans="1:17" s="56" customFormat="1" ht="75">
      <c r="A77" s="251">
        <v>57</v>
      </c>
      <c r="B77" s="505"/>
      <c r="C77" s="511" t="s">
        <v>363</v>
      </c>
      <c r="D77" s="508" t="s">
        <v>1607</v>
      </c>
      <c r="E77" s="515" t="s">
        <v>140</v>
      </c>
      <c r="F77" s="508">
        <v>15</v>
      </c>
      <c r="G77" s="183"/>
      <c r="H77" s="177"/>
      <c r="I77" s="182"/>
      <c r="J77" s="186"/>
      <c r="K77" s="160"/>
      <c r="L77" s="231"/>
      <c r="M77" s="232"/>
      <c r="N77" s="231"/>
      <c r="O77" s="231"/>
      <c r="P77" s="231"/>
      <c r="Q77" s="233"/>
    </row>
    <row r="78" spans="1:17" s="56" customFormat="1" ht="75">
      <c r="A78" s="251">
        <v>58</v>
      </c>
      <c r="B78" s="505"/>
      <c r="C78" s="511" t="s">
        <v>364</v>
      </c>
      <c r="D78" s="508" t="s">
        <v>1607</v>
      </c>
      <c r="E78" s="515" t="s">
        <v>140</v>
      </c>
      <c r="F78" s="508">
        <v>15</v>
      </c>
      <c r="G78" s="183"/>
      <c r="H78" s="177"/>
      <c r="I78" s="182"/>
      <c r="J78" s="186"/>
      <c r="K78" s="160"/>
      <c r="L78" s="231"/>
      <c r="M78" s="232"/>
      <c r="N78" s="231"/>
      <c r="O78" s="231"/>
      <c r="P78" s="231"/>
      <c r="Q78" s="233"/>
    </row>
    <row r="79" spans="1:17" s="56" customFormat="1" ht="60">
      <c r="A79" s="251">
        <v>59</v>
      </c>
      <c r="B79" s="505"/>
      <c r="C79" s="511" t="s">
        <v>365</v>
      </c>
      <c r="D79" s="508" t="s">
        <v>1608</v>
      </c>
      <c r="E79" s="515" t="s">
        <v>140</v>
      </c>
      <c r="F79" s="508">
        <v>4</v>
      </c>
      <c r="G79" s="183"/>
      <c r="H79" s="177"/>
      <c r="I79" s="182"/>
      <c r="J79" s="186"/>
      <c r="K79" s="160"/>
      <c r="L79" s="231"/>
      <c r="M79" s="232"/>
      <c r="N79" s="231"/>
      <c r="O79" s="231"/>
      <c r="P79" s="231"/>
      <c r="Q79" s="233"/>
    </row>
    <row r="80" spans="1:17" s="56" customFormat="1" ht="45">
      <c r="A80" s="251">
        <v>60</v>
      </c>
      <c r="B80" s="505"/>
      <c r="C80" s="358" t="s">
        <v>366</v>
      </c>
      <c r="D80" s="508" t="s">
        <v>1609</v>
      </c>
      <c r="E80" s="515" t="s">
        <v>141</v>
      </c>
      <c r="F80" s="508">
        <v>26</v>
      </c>
      <c r="G80" s="183"/>
      <c r="H80" s="177"/>
      <c r="I80" s="182"/>
      <c r="J80" s="186"/>
      <c r="K80" s="160"/>
      <c r="L80" s="231"/>
      <c r="M80" s="232"/>
      <c r="N80" s="231"/>
      <c r="O80" s="231"/>
      <c r="P80" s="231"/>
      <c r="Q80" s="233"/>
    </row>
    <row r="81" spans="1:17" s="56" customFormat="1" ht="15">
      <c r="A81" s="251">
        <v>61</v>
      </c>
      <c r="B81" s="505"/>
      <c r="C81" s="296" t="s">
        <v>367</v>
      </c>
      <c r="D81" s="508"/>
      <c r="E81" s="515" t="s">
        <v>146</v>
      </c>
      <c r="F81" s="508">
        <v>246</v>
      </c>
      <c r="G81" s="183"/>
      <c r="H81" s="177"/>
      <c r="I81" s="182"/>
      <c r="J81" s="186"/>
      <c r="K81" s="160"/>
      <c r="L81" s="231"/>
      <c r="M81" s="232"/>
      <c r="N81" s="231"/>
      <c r="O81" s="231"/>
      <c r="P81" s="231"/>
      <c r="Q81" s="233"/>
    </row>
    <row r="82" spans="1:17" s="56" customFormat="1" ht="60">
      <c r="A82" s="251">
        <v>62</v>
      </c>
      <c r="B82" s="505"/>
      <c r="C82" s="511" t="s">
        <v>368</v>
      </c>
      <c r="D82" s="508" t="s">
        <v>1610</v>
      </c>
      <c r="E82" s="515" t="s">
        <v>140</v>
      </c>
      <c r="F82" s="508">
        <v>26</v>
      </c>
      <c r="G82" s="183"/>
      <c r="H82" s="177"/>
      <c r="I82" s="182"/>
      <c r="J82" s="186"/>
      <c r="K82" s="160"/>
      <c r="L82" s="231"/>
      <c r="M82" s="232"/>
      <c r="N82" s="231"/>
      <c r="O82" s="231"/>
      <c r="P82" s="231"/>
      <c r="Q82" s="233"/>
    </row>
    <row r="83" spans="1:17" s="56" customFormat="1" ht="30">
      <c r="A83" s="251">
        <v>63</v>
      </c>
      <c r="B83" s="505"/>
      <c r="C83" s="296" t="s">
        <v>369</v>
      </c>
      <c r="D83" s="508" t="s">
        <v>1611</v>
      </c>
      <c r="E83" s="515" t="s">
        <v>140</v>
      </c>
      <c r="F83" s="508">
        <v>47</v>
      </c>
      <c r="G83" s="183"/>
      <c r="H83" s="177"/>
      <c r="I83" s="182"/>
      <c r="J83" s="186"/>
      <c r="K83" s="160"/>
      <c r="L83" s="231"/>
      <c r="M83" s="232"/>
      <c r="N83" s="231"/>
      <c r="O83" s="231"/>
      <c r="P83" s="231"/>
      <c r="Q83" s="233"/>
    </row>
    <row r="84" spans="1:17" s="56" customFormat="1" ht="30">
      <c r="A84" s="251">
        <v>64</v>
      </c>
      <c r="B84" s="505"/>
      <c r="C84" s="296" t="s">
        <v>370</v>
      </c>
      <c r="D84" s="508" t="s">
        <v>1612</v>
      </c>
      <c r="E84" s="515" t="s">
        <v>140</v>
      </c>
      <c r="F84" s="508">
        <v>12</v>
      </c>
      <c r="G84" s="183"/>
      <c r="H84" s="177"/>
      <c r="I84" s="182"/>
      <c r="J84" s="186"/>
      <c r="K84" s="160"/>
      <c r="L84" s="231"/>
      <c r="M84" s="232"/>
      <c r="N84" s="231"/>
      <c r="O84" s="231"/>
      <c r="P84" s="231"/>
      <c r="Q84" s="233"/>
    </row>
    <row r="85" spans="1:17" s="56" customFormat="1" ht="45">
      <c r="A85" s="251">
        <v>65</v>
      </c>
      <c r="B85" s="505"/>
      <c r="C85" s="358" t="s">
        <v>371</v>
      </c>
      <c r="D85" s="508" t="s">
        <v>1613</v>
      </c>
      <c r="E85" s="515" t="s">
        <v>140</v>
      </c>
      <c r="F85" s="508">
        <v>45</v>
      </c>
      <c r="G85" s="183"/>
      <c r="H85" s="177"/>
      <c r="I85" s="182"/>
      <c r="J85" s="186"/>
      <c r="K85" s="160"/>
      <c r="L85" s="231"/>
      <c r="M85" s="232"/>
      <c r="N85" s="231"/>
      <c r="O85" s="231"/>
      <c r="P85" s="231"/>
      <c r="Q85" s="233"/>
    </row>
    <row r="86" spans="1:17" s="56" customFormat="1" ht="45">
      <c r="A86" s="251">
        <v>66</v>
      </c>
      <c r="B86" s="505"/>
      <c r="C86" s="511" t="s">
        <v>372</v>
      </c>
      <c r="D86" s="508" t="s">
        <v>1614</v>
      </c>
      <c r="E86" s="515" t="s">
        <v>140</v>
      </c>
      <c r="F86" s="508">
        <v>49</v>
      </c>
      <c r="G86" s="183"/>
      <c r="H86" s="177"/>
      <c r="I86" s="182"/>
      <c r="J86" s="186"/>
      <c r="K86" s="160"/>
      <c r="L86" s="231"/>
      <c r="M86" s="232"/>
      <c r="N86" s="231"/>
      <c r="O86" s="231"/>
      <c r="P86" s="231"/>
      <c r="Q86" s="233"/>
    </row>
    <row r="87" spans="1:17" s="56" customFormat="1" ht="45">
      <c r="A87" s="251">
        <v>67</v>
      </c>
      <c r="B87" s="505"/>
      <c r="C87" s="511" t="s">
        <v>371</v>
      </c>
      <c r="D87" s="508" t="s">
        <v>1615</v>
      </c>
      <c r="E87" s="515" t="s">
        <v>140</v>
      </c>
      <c r="F87" s="508">
        <v>8</v>
      </c>
      <c r="G87" s="183"/>
      <c r="H87" s="177"/>
      <c r="I87" s="182"/>
      <c r="J87" s="186"/>
      <c r="K87" s="160"/>
      <c r="L87" s="231"/>
      <c r="M87" s="232"/>
      <c r="N87" s="231"/>
      <c r="O87" s="231"/>
      <c r="P87" s="231"/>
      <c r="Q87" s="233"/>
    </row>
    <row r="88" spans="1:17" s="56" customFormat="1" ht="45">
      <c r="A88" s="251">
        <v>68</v>
      </c>
      <c r="B88" s="505"/>
      <c r="C88" s="511" t="s">
        <v>373</v>
      </c>
      <c r="D88" s="508" t="s">
        <v>1616</v>
      </c>
      <c r="E88" s="515" t="s">
        <v>140</v>
      </c>
      <c r="F88" s="508">
        <v>81</v>
      </c>
      <c r="G88" s="183"/>
      <c r="H88" s="177"/>
      <c r="I88" s="182"/>
      <c r="J88" s="186"/>
      <c r="K88" s="160"/>
      <c r="L88" s="231"/>
      <c r="M88" s="232"/>
      <c r="N88" s="231"/>
      <c r="O88" s="231"/>
      <c r="P88" s="231"/>
      <c r="Q88" s="233"/>
    </row>
    <row r="89" spans="1:17" s="56" customFormat="1" ht="30">
      <c r="A89" s="251">
        <v>69</v>
      </c>
      <c r="B89" s="505"/>
      <c r="C89" s="511" t="s">
        <v>374</v>
      </c>
      <c r="D89" s="508"/>
      <c r="E89" s="515" t="s">
        <v>140</v>
      </c>
      <c r="F89" s="508">
        <v>9</v>
      </c>
      <c r="G89" s="183"/>
      <c r="H89" s="177"/>
      <c r="I89" s="182"/>
      <c r="J89" s="186"/>
      <c r="K89" s="160"/>
      <c r="L89" s="231"/>
      <c r="M89" s="232"/>
      <c r="N89" s="231"/>
      <c r="O89" s="231"/>
      <c r="P89" s="231"/>
      <c r="Q89" s="233"/>
    </row>
    <row r="90" spans="1:17" s="56" customFormat="1" ht="15">
      <c r="A90" s="251">
        <v>70</v>
      </c>
      <c r="B90" s="505"/>
      <c r="C90" s="511" t="s">
        <v>375</v>
      </c>
      <c r="D90" s="296"/>
      <c r="E90" s="515" t="s">
        <v>141</v>
      </c>
      <c r="F90" s="508">
        <v>1</v>
      </c>
      <c r="G90" s="164"/>
      <c r="H90" s="164"/>
      <c r="I90" s="178"/>
      <c r="J90" s="178"/>
      <c r="K90" s="178"/>
      <c r="L90" s="231"/>
      <c r="M90" s="232"/>
      <c r="N90" s="231"/>
      <c r="O90" s="231"/>
      <c r="P90" s="231"/>
      <c r="Q90" s="233"/>
    </row>
    <row r="91" spans="1:17" s="56" customFormat="1" ht="18.75">
      <c r="A91" s="251"/>
      <c r="B91" s="349"/>
      <c r="C91" s="503" t="s">
        <v>376</v>
      </c>
      <c r="D91" s="503"/>
      <c r="E91" s="503"/>
      <c r="F91" s="503"/>
      <c r="G91" s="164"/>
      <c r="H91" s="164"/>
      <c r="I91" s="178"/>
      <c r="J91" s="178"/>
      <c r="K91" s="178"/>
      <c r="L91" s="231"/>
      <c r="M91" s="232"/>
      <c r="N91" s="231"/>
      <c r="O91" s="231"/>
      <c r="P91" s="231"/>
      <c r="Q91" s="233"/>
    </row>
    <row r="92" spans="1:17" s="56" customFormat="1" ht="45">
      <c r="A92" s="251">
        <v>71</v>
      </c>
      <c r="B92" s="505"/>
      <c r="C92" s="511" t="s">
        <v>377</v>
      </c>
      <c r="D92" s="342" t="s">
        <v>1617</v>
      </c>
      <c r="E92" s="515" t="s">
        <v>140</v>
      </c>
      <c r="F92" s="512">
        <v>3</v>
      </c>
      <c r="G92" s="183"/>
      <c r="H92" s="177"/>
      <c r="I92" s="182"/>
      <c r="J92" s="185"/>
      <c r="K92" s="185"/>
      <c r="L92" s="231"/>
      <c r="M92" s="232"/>
      <c r="N92" s="231"/>
      <c r="O92" s="231"/>
      <c r="P92" s="231"/>
      <c r="Q92" s="233"/>
    </row>
    <row r="93" spans="1:17" s="56" customFormat="1" ht="60">
      <c r="A93" s="251">
        <v>72</v>
      </c>
      <c r="B93" s="505"/>
      <c r="C93" s="511" t="s">
        <v>378</v>
      </c>
      <c r="D93" s="342" t="s">
        <v>1618</v>
      </c>
      <c r="E93" s="515" t="s">
        <v>140</v>
      </c>
      <c r="F93" s="512">
        <v>2</v>
      </c>
      <c r="G93" s="183"/>
      <c r="H93" s="177"/>
      <c r="I93" s="182"/>
      <c r="J93" s="185"/>
      <c r="K93" s="185"/>
      <c r="L93" s="231"/>
      <c r="M93" s="232"/>
      <c r="N93" s="231"/>
      <c r="O93" s="231"/>
      <c r="P93" s="231"/>
      <c r="Q93" s="233"/>
    </row>
    <row r="94" spans="1:17" s="56" customFormat="1" ht="45">
      <c r="A94" s="251">
        <v>73</v>
      </c>
      <c r="B94" s="505"/>
      <c r="C94" s="511" t="s">
        <v>379</v>
      </c>
      <c r="D94" s="342" t="s">
        <v>1617</v>
      </c>
      <c r="E94" s="515" t="s">
        <v>140</v>
      </c>
      <c r="F94" s="512">
        <v>63</v>
      </c>
      <c r="G94" s="183"/>
      <c r="H94" s="177"/>
      <c r="I94" s="182"/>
      <c r="J94" s="185"/>
      <c r="K94" s="185"/>
      <c r="L94" s="231"/>
      <c r="M94" s="232"/>
      <c r="N94" s="231"/>
      <c r="O94" s="231"/>
      <c r="P94" s="231"/>
      <c r="Q94" s="233"/>
    </row>
    <row r="95" spans="1:17" s="56" customFormat="1" ht="60">
      <c r="A95" s="251">
        <v>74</v>
      </c>
      <c r="B95" s="505"/>
      <c r="C95" s="511" t="s">
        <v>380</v>
      </c>
      <c r="D95" s="342" t="s">
        <v>1618</v>
      </c>
      <c r="E95" s="515" t="s">
        <v>140</v>
      </c>
      <c r="F95" s="512">
        <v>77</v>
      </c>
      <c r="G95" s="183"/>
      <c r="H95" s="177"/>
      <c r="I95" s="182"/>
      <c r="J95" s="185"/>
      <c r="K95" s="185"/>
      <c r="L95" s="231"/>
      <c r="M95" s="232"/>
      <c r="N95" s="231"/>
      <c r="O95" s="231"/>
      <c r="P95" s="231"/>
      <c r="Q95" s="233"/>
    </row>
    <row r="96" spans="1:17" s="56" customFormat="1" ht="60">
      <c r="A96" s="251">
        <v>75</v>
      </c>
      <c r="B96" s="505"/>
      <c r="C96" s="511" t="s">
        <v>381</v>
      </c>
      <c r="D96" s="342" t="s">
        <v>1618</v>
      </c>
      <c r="E96" s="515" t="s">
        <v>140</v>
      </c>
      <c r="F96" s="512">
        <v>5</v>
      </c>
      <c r="G96" s="183"/>
      <c r="H96" s="177"/>
      <c r="I96" s="182"/>
      <c r="J96" s="185"/>
      <c r="K96" s="185"/>
      <c r="L96" s="231"/>
      <c r="M96" s="232"/>
      <c r="N96" s="231"/>
      <c r="O96" s="231"/>
      <c r="P96" s="231"/>
      <c r="Q96" s="233"/>
    </row>
    <row r="97" spans="1:17" s="56" customFormat="1" ht="45">
      <c r="A97" s="251">
        <v>76</v>
      </c>
      <c r="B97" s="505"/>
      <c r="C97" s="511" t="s">
        <v>382</v>
      </c>
      <c r="D97" s="342" t="s">
        <v>1617</v>
      </c>
      <c r="E97" s="515" t="s">
        <v>140</v>
      </c>
      <c r="F97" s="512">
        <v>15</v>
      </c>
      <c r="G97" s="183"/>
      <c r="H97" s="177"/>
      <c r="I97" s="182"/>
      <c r="J97" s="185"/>
      <c r="K97" s="185"/>
      <c r="L97" s="231"/>
      <c r="M97" s="232"/>
      <c r="N97" s="231"/>
      <c r="O97" s="231"/>
      <c r="P97" s="231"/>
      <c r="Q97" s="233"/>
    </row>
    <row r="98" spans="1:17" s="56" customFormat="1" ht="60">
      <c r="A98" s="251">
        <v>77</v>
      </c>
      <c r="B98" s="505"/>
      <c r="C98" s="511" t="s">
        <v>383</v>
      </c>
      <c r="D98" s="342" t="s">
        <v>1618</v>
      </c>
      <c r="E98" s="515" t="s">
        <v>140</v>
      </c>
      <c r="F98" s="512">
        <v>26</v>
      </c>
      <c r="G98" s="183"/>
      <c r="H98" s="177"/>
      <c r="I98" s="182"/>
      <c r="J98" s="185"/>
      <c r="K98" s="185"/>
      <c r="L98" s="231"/>
      <c r="M98" s="232"/>
      <c r="N98" s="231"/>
      <c r="O98" s="231"/>
      <c r="P98" s="231"/>
      <c r="Q98" s="233"/>
    </row>
    <row r="99" spans="1:17" s="56" customFormat="1" ht="45">
      <c r="A99" s="251">
        <v>78</v>
      </c>
      <c r="B99" s="505"/>
      <c r="C99" s="511" t="s">
        <v>384</v>
      </c>
      <c r="D99" s="342" t="s">
        <v>1617</v>
      </c>
      <c r="E99" s="515" t="s">
        <v>140</v>
      </c>
      <c r="F99" s="512">
        <v>15</v>
      </c>
      <c r="G99" s="183"/>
      <c r="H99" s="177"/>
      <c r="I99" s="182"/>
      <c r="J99" s="185"/>
      <c r="K99" s="185"/>
      <c r="L99" s="231"/>
      <c r="M99" s="232"/>
      <c r="N99" s="231"/>
      <c r="O99" s="231"/>
      <c r="P99" s="231"/>
      <c r="Q99" s="233"/>
    </row>
    <row r="100" spans="1:17" s="56" customFormat="1" ht="60">
      <c r="A100" s="251">
        <v>79</v>
      </c>
      <c r="B100" s="505"/>
      <c r="C100" s="511" t="s">
        <v>385</v>
      </c>
      <c r="D100" s="342" t="s">
        <v>1618</v>
      </c>
      <c r="E100" s="515" t="s">
        <v>140</v>
      </c>
      <c r="F100" s="512">
        <v>25</v>
      </c>
      <c r="G100" s="183"/>
      <c r="H100" s="177"/>
      <c r="I100" s="182"/>
      <c r="J100" s="185"/>
      <c r="K100" s="185"/>
      <c r="L100" s="231"/>
      <c r="M100" s="232"/>
      <c r="N100" s="231"/>
      <c r="O100" s="231"/>
      <c r="P100" s="231"/>
      <c r="Q100" s="233"/>
    </row>
    <row r="101" spans="1:17" s="56" customFormat="1" ht="60">
      <c r="A101" s="251">
        <v>80</v>
      </c>
      <c r="B101" s="505"/>
      <c r="C101" s="511" t="s">
        <v>386</v>
      </c>
      <c r="D101" s="342" t="s">
        <v>1618</v>
      </c>
      <c r="E101" s="515" t="s">
        <v>140</v>
      </c>
      <c r="F101" s="512">
        <v>9</v>
      </c>
      <c r="G101" s="183"/>
      <c r="H101" s="177"/>
      <c r="I101" s="182"/>
      <c r="J101" s="185"/>
      <c r="K101" s="185"/>
      <c r="L101" s="231"/>
      <c r="M101" s="232"/>
      <c r="N101" s="231"/>
      <c r="O101" s="231"/>
      <c r="P101" s="231"/>
      <c r="Q101" s="233"/>
    </row>
    <row r="102" spans="1:17" s="56" customFormat="1" ht="60">
      <c r="A102" s="251">
        <v>81</v>
      </c>
      <c r="B102" s="505"/>
      <c r="C102" s="511" t="s">
        <v>387</v>
      </c>
      <c r="D102" s="342" t="s">
        <v>1618</v>
      </c>
      <c r="E102" s="515" t="s">
        <v>140</v>
      </c>
      <c r="F102" s="512">
        <v>1</v>
      </c>
      <c r="G102" s="183"/>
      <c r="H102" s="177"/>
      <c r="I102" s="182"/>
      <c r="J102" s="185"/>
      <c r="K102" s="185"/>
      <c r="L102" s="231"/>
      <c r="M102" s="232"/>
      <c r="N102" s="231"/>
      <c r="O102" s="231"/>
      <c r="P102" s="231"/>
      <c r="Q102" s="233"/>
    </row>
    <row r="103" spans="1:17" s="56" customFormat="1" ht="30">
      <c r="A103" s="251">
        <v>82</v>
      </c>
      <c r="B103" s="505"/>
      <c r="C103" s="348" t="s">
        <v>388</v>
      </c>
      <c r="D103" s="342" t="s">
        <v>1619</v>
      </c>
      <c r="E103" s="515" t="s">
        <v>140</v>
      </c>
      <c r="F103" s="512">
        <v>2</v>
      </c>
      <c r="G103" s="183"/>
      <c r="H103" s="177"/>
      <c r="I103" s="182"/>
      <c r="J103" s="185"/>
      <c r="K103" s="185"/>
      <c r="L103" s="231"/>
      <c r="M103" s="232"/>
      <c r="N103" s="231"/>
      <c r="O103" s="231"/>
      <c r="P103" s="231"/>
      <c r="Q103" s="233"/>
    </row>
    <row r="104" spans="1:17" s="56" customFormat="1" ht="60">
      <c r="A104" s="251">
        <v>83</v>
      </c>
      <c r="B104" s="505"/>
      <c r="C104" s="513" t="s">
        <v>389</v>
      </c>
      <c r="D104" s="342" t="s">
        <v>1620</v>
      </c>
      <c r="E104" s="515" t="s">
        <v>140</v>
      </c>
      <c r="F104" s="512">
        <v>3</v>
      </c>
      <c r="G104" s="183"/>
      <c r="H104" s="177"/>
      <c r="I104" s="182"/>
      <c r="J104" s="185"/>
      <c r="K104" s="185"/>
      <c r="L104" s="231"/>
      <c r="M104" s="232"/>
      <c r="N104" s="231"/>
      <c r="O104" s="231"/>
      <c r="P104" s="231"/>
      <c r="Q104" s="233"/>
    </row>
    <row r="105" spans="1:17" s="56" customFormat="1" ht="60">
      <c r="A105" s="251">
        <v>84</v>
      </c>
      <c r="B105" s="505"/>
      <c r="C105" s="513" t="s">
        <v>390</v>
      </c>
      <c r="D105" s="342" t="s">
        <v>1620</v>
      </c>
      <c r="E105" s="515" t="s">
        <v>140</v>
      </c>
      <c r="F105" s="512">
        <v>2</v>
      </c>
      <c r="G105" s="183"/>
      <c r="H105" s="177"/>
      <c r="I105" s="182"/>
      <c r="J105" s="185"/>
      <c r="K105" s="185"/>
      <c r="L105" s="231"/>
      <c r="M105" s="232"/>
      <c r="N105" s="231"/>
      <c r="O105" s="231"/>
      <c r="P105" s="231"/>
      <c r="Q105" s="233"/>
    </row>
    <row r="106" spans="1:17" s="56" customFormat="1" ht="60">
      <c r="A106" s="251">
        <v>85</v>
      </c>
      <c r="B106" s="505"/>
      <c r="C106" s="513" t="s">
        <v>391</v>
      </c>
      <c r="D106" s="342" t="s">
        <v>1621</v>
      </c>
      <c r="E106" s="515" t="s">
        <v>140</v>
      </c>
      <c r="F106" s="512">
        <v>6</v>
      </c>
      <c r="G106" s="183"/>
      <c r="H106" s="177"/>
      <c r="I106" s="182"/>
      <c r="J106" s="185"/>
      <c r="K106" s="185"/>
      <c r="L106" s="231"/>
      <c r="M106" s="232"/>
      <c r="N106" s="231"/>
      <c r="O106" s="231"/>
      <c r="P106" s="231"/>
      <c r="Q106" s="233"/>
    </row>
    <row r="107" spans="1:17" s="56" customFormat="1" ht="45">
      <c r="A107" s="251">
        <v>86</v>
      </c>
      <c r="B107" s="505"/>
      <c r="C107" s="513" t="s">
        <v>392</v>
      </c>
      <c r="D107" s="342" t="s">
        <v>1617</v>
      </c>
      <c r="E107" s="515" t="s">
        <v>140</v>
      </c>
      <c r="F107" s="512">
        <v>48</v>
      </c>
      <c r="G107" s="183"/>
      <c r="H107" s="177"/>
      <c r="I107" s="182"/>
      <c r="J107" s="185"/>
      <c r="K107" s="185"/>
      <c r="L107" s="231"/>
      <c r="M107" s="232"/>
      <c r="N107" s="231"/>
      <c r="O107" s="231"/>
      <c r="P107" s="231"/>
      <c r="Q107" s="233"/>
    </row>
    <row r="108" spans="1:17" s="56" customFormat="1" ht="60">
      <c r="A108" s="251">
        <v>87</v>
      </c>
      <c r="B108" s="505"/>
      <c r="C108" s="513" t="s">
        <v>393</v>
      </c>
      <c r="D108" s="342" t="s">
        <v>1618</v>
      </c>
      <c r="E108" s="515" t="s">
        <v>140</v>
      </c>
      <c r="F108" s="512">
        <v>76</v>
      </c>
      <c r="G108" s="183"/>
      <c r="H108" s="177"/>
      <c r="I108" s="182"/>
      <c r="J108" s="185"/>
      <c r="K108" s="185"/>
      <c r="L108" s="231"/>
      <c r="M108" s="232"/>
      <c r="N108" s="231"/>
      <c r="O108" s="231"/>
      <c r="P108" s="231"/>
      <c r="Q108" s="233"/>
    </row>
    <row r="109" spans="1:17" s="56" customFormat="1" ht="45">
      <c r="A109" s="251">
        <v>88</v>
      </c>
      <c r="B109" s="505"/>
      <c r="C109" s="513" t="s">
        <v>394</v>
      </c>
      <c r="D109" s="342" t="s">
        <v>1617</v>
      </c>
      <c r="E109" s="515" t="s">
        <v>140</v>
      </c>
      <c r="F109" s="512">
        <v>63</v>
      </c>
      <c r="G109" s="183"/>
      <c r="H109" s="177"/>
      <c r="I109" s="182"/>
      <c r="J109" s="185"/>
      <c r="K109" s="185"/>
      <c r="L109" s="231"/>
      <c r="M109" s="232"/>
      <c r="N109" s="231"/>
      <c r="O109" s="231"/>
      <c r="P109" s="231"/>
      <c r="Q109" s="233"/>
    </row>
    <row r="110" spans="1:17" s="56" customFormat="1" ht="60">
      <c r="A110" s="251">
        <v>89</v>
      </c>
      <c r="B110" s="505"/>
      <c r="C110" s="513" t="s">
        <v>395</v>
      </c>
      <c r="D110" s="342" t="s">
        <v>1618</v>
      </c>
      <c r="E110" s="515" t="s">
        <v>140</v>
      </c>
      <c r="F110" s="512">
        <v>88</v>
      </c>
      <c r="G110" s="183"/>
      <c r="H110" s="177"/>
      <c r="I110" s="182"/>
      <c r="J110" s="185"/>
      <c r="K110" s="185"/>
      <c r="L110" s="231"/>
      <c r="M110" s="232"/>
      <c r="N110" s="231"/>
      <c r="O110" s="231"/>
      <c r="P110" s="231"/>
      <c r="Q110" s="233"/>
    </row>
    <row r="111" spans="1:17" s="56" customFormat="1" ht="45">
      <c r="A111" s="251">
        <v>90</v>
      </c>
      <c r="B111" s="505"/>
      <c r="C111" s="513" t="s">
        <v>396</v>
      </c>
      <c r="D111" s="342" t="s">
        <v>1617</v>
      </c>
      <c r="E111" s="515" t="s">
        <v>140</v>
      </c>
      <c r="F111" s="512">
        <v>12</v>
      </c>
      <c r="G111" s="183"/>
      <c r="H111" s="177"/>
      <c r="I111" s="182"/>
      <c r="J111" s="185"/>
      <c r="K111" s="185"/>
      <c r="L111" s="231"/>
      <c r="M111" s="232"/>
      <c r="N111" s="231"/>
      <c r="O111" s="231"/>
      <c r="P111" s="231"/>
      <c r="Q111" s="233"/>
    </row>
    <row r="112" spans="1:17" s="56" customFormat="1" ht="60">
      <c r="A112" s="251">
        <v>91</v>
      </c>
      <c r="B112" s="505"/>
      <c r="C112" s="513" t="s">
        <v>397</v>
      </c>
      <c r="D112" s="342" t="s">
        <v>1618</v>
      </c>
      <c r="E112" s="515" t="s">
        <v>140</v>
      </c>
      <c r="F112" s="512">
        <v>6</v>
      </c>
      <c r="G112" s="183"/>
      <c r="H112" s="177"/>
      <c r="I112" s="182"/>
      <c r="J112" s="185"/>
      <c r="K112" s="185"/>
      <c r="L112" s="231"/>
      <c r="M112" s="232"/>
      <c r="N112" s="231"/>
      <c r="O112" s="231"/>
      <c r="P112" s="231"/>
      <c r="Q112" s="233"/>
    </row>
    <row r="113" spans="1:17" s="56" customFormat="1" ht="45">
      <c r="A113" s="251">
        <v>92</v>
      </c>
      <c r="B113" s="505"/>
      <c r="C113" s="513" t="s">
        <v>398</v>
      </c>
      <c r="D113" s="342" t="s">
        <v>1617</v>
      </c>
      <c r="E113" s="515" t="s">
        <v>140</v>
      </c>
      <c r="F113" s="512">
        <v>15</v>
      </c>
      <c r="G113" s="183"/>
      <c r="H113" s="177"/>
      <c r="I113" s="182"/>
      <c r="J113" s="185"/>
      <c r="K113" s="185"/>
      <c r="L113" s="231"/>
      <c r="M113" s="232"/>
      <c r="N113" s="231"/>
      <c r="O113" s="231"/>
      <c r="P113" s="231"/>
      <c r="Q113" s="233"/>
    </row>
    <row r="114" spans="1:17" s="56" customFormat="1" ht="60">
      <c r="A114" s="251">
        <v>93</v>
      </c>
      <c r="B114" s="505"/>
      <c r="C114" s="513" t="s">
        <v>399</v>
      </c>
      <c r="D114" s="342" t="s">
        <v>1618</v>
      </c>
      <c r="E114" s="515" t="s">
        <v>140</v>
      </c>
      <c r="F114" s="512">
        <v>28</v>
      </c>
      <c r="G114" s="183"/>
      <c r="H114" s="177"/>
      <c r="I114" s="182"/>
      <c r="J114" s="185"/>
      <c r="K114" s="185"/>
      <c r="L114" s="231"/>
      <c r="M114" s="232"/>
      <c r="N114" s="231"/>
      <c r="O114" s="231"/>
      <c r="P114" s="231"/>
      <c r="Q114" s="233"/>
    </row>
    <row r="115" spans="1:17" s="56" customFormat="1" ht="45">
      <c r="A115" s="251">
        <v>94</v>
      </c>
      <c r="B115" s="505"/>
      <c r="C115" s="511" t="s">
        <v>400</v>
      </c>
      <c r="D115" s="359" t="s">
        <v>1622</v>
      </c>
      <c r="E115" s="515" t="s">
        <v>140</v>
      </c>
      <c r="F115" s="512">
        <v>12</v>
      </c>
      <c r="G115" s="183"/>
      <c r="H115" s="177"/>
      <c r="I115" s="182"/>
      <c r="J115" s="187"/>
      <c r="K115" s="185"/>
      <c r="L115" s="231"/>
      <c r="M115" s="232"/>
      <c r="N115" s="231"/>
      <c r="O115" s="231"/>
      <c r="P115" s="231"/>
      <c r="Q115" s="233"/>
    </row>
    <row r="116" spans="1:17" s="56" customFormat="1" ht="60">
      <c r="A116" s="251">
        <v>95</v>
      </c>
      <c r="B116" s="505"/>
      <c r="C116" s="511" t="s">
        <v>401</v>
      </c>
      <c r="D116" s="359" t="s">
        <v>1618</v>
      </c>
      <c r="E116" s="515" t="s">
        <v>140</v>
      </c>
      <c r="F116" s="512">
        <v>13</v>
      </c>
      <c r="G116" s="183"/>
      <c r="H116" s="177"/>
      <c r="I116" s="182"/>
      <c r="J116" s="187"/>
      <c r="K116" s="185"/>
      <c r="L116" s="231"/>
      <c r="M116" s="232"/>
      <c r="N116" s="231"/>
      <c r="O116" s="231"/>
      <c r="P116" s="231"/>
      <c r="Q116" s="233"/>
    </row>
    <row r="117" spans="1:17" s="56" customFormat="1" ht="45">
      <c r="A117" s="251">
        <v>96</v>
      </c>
      <c r="B117" s="505"/>
      <c r="C117" s="511" t="s">
        <v>402</v>
      </c>
      <c r="D117" s="359" t="s">
        <v>1622</v>
      </c>
      <c r="E117" s="515" t="s">
        <v>140</v>
      </c>
      <c r="F117" s="512">
        <v>24</v>
      </c>
      <c r="G117" s="183"/>
      <c r="H117" s="177"/>
      <c r="I117" s="182"/>
      <c r="J117" s="187"/>
      <c r="K117" s="185"/>
      <c r="L117" s="231"/>
      <c r="M117" s="232"/>
      <c r="N117" s="231"/>
      <c r="O117" s="231"/>
      <c r="P117" s="231"/>
      <c r="Q117" s="233"/>
    </row>
    <row r="118" spans="1:17" s="56" customFormat="1" ht="60">
      <c r="A118" s="251">
        <v>97</v>
      </c>
      <c r="B118" s="505"/>
      <c r="C118" s="511" t="s">
        <v>403</v>
      </c>
      <c r="D118" s="359" t="s">
        <v>1618</v>
      </c>
      <c r="E118" s="515" t="s">
        <v>140</v>
      </c>
      <c r="F118" s="512">
        <v>18</v>
      </c>
      <c r="G118" s="183"/>
      <c r="H118" s="177"/>
      <c r="I118" s="182"/>
      <c r="J118" s="187"/>
      <c r="K118" s="185"/>
      <c r="L118" s="231"/>
      <c r="M118" s="232"/>
      <c r="N118" s="231"/>
      <c r="O118" s="231"/>
      <c r="P118" s="231"/>
      <c r="Q118" s="233"/>
    </row>
    <row r="119" spans="1:17" s="56" customFormat="1" ht="45">
      <c r="A119" s="251">
        <v>98</v>
      </c>
      <c r="B119" s="505"/>
      <c r="C119" s="511" t="s">
        <v>404</v>
      </c>
      <c r="D119" s="508" t="s">
        <v>1622</v>
      </c>
      <c r="E119" s="515" t="s">
        <v>140</v>
      </c>
      <c r="F119" s="512">
        <v>30</v>
      </c>
      <c r="G119" s="183"/>
      <c r="H119" s="177"/>
      <c r="I119" s="182"/>
      <c r="J119" s="187"/>
      <c r="K119" s="185"/>
      <c r="L119" s="231"/>
      <c r="M119" s="232"/>
      <c r="N119" s="231"/>
      <c r="O119" s="231"/>
      <c r="P119" s="231"/>
      <c r="Q119" s="233"/>
    </row>
    <row r="120" spans="1:17" s="56" customFormat="1" ht="60">
      <c r="A120" s="251">
        <v>99</v>
      </c>
      <c r="B120" s="505"/>
      <c r="C120" s="511" t="s">
        <v>405</v>
      </c>
      <c r="D120" s="508" t="s">
        <v>1618</v>
      </c>
      <c r="E120" s="515" t="s">
        <v>140</v>
      </c>
      <c r="F120" s="512">
        <v>4</v>
      </c>
      <c r="G120" s="183"/>
      <c r="H120" s="177"/>
      <c r="I120" s="182"/>
      <c r="J120" s="187"/>
      <c r="K120" s="185"/>
      <c r="L120" s="231"/>
      <c r="M120" s="232"/>
      <c r="N120" s="231"/>
      <c r="O120" s="231"/>
      <c r="P120" s="231"/>
      <c r="Q120" s="233"/>
    </row>
    <row r="121" spans="1:17" s="56" customFormat="1" ht="45">
      <c r="A121" s="251">
        <v>100</v>
      </c>
      <c r="B121" s="505"/>
      <c r="C121" s="511" t="s">
        <v>406</v>
      </c>
      <c r="D121" s="508" t="s">
        <v>1622</v>
      </c>
      <c r="E121" s="515" t="s">
        <v>140</v>
      </c>
      <c r="F121" s="512">
        <v>3</v>
      </c>
      <c r="G121" s="183"/>
      <c r="H121" s="177"/>
      <c r="I121" s="182"/>
      <c r="J121" s="187"/>
      <c r="K121" s="185"/>
      <c r="L121" s="231"/>
      <c r="M121" s="232"/>
      <c r="N121" s="231"/>
      <c r="O121" s="231"/>
      <c r="P121" s="231"/>
      <c r="Q121" s="233"/>
    </row>
    <row r="122" spans="1:17" s="56" customFormat="1" ht="60">
      <c r="A122" s="251">
        <v>101</v>
      </c>
      <c r="B122" s="505"/>
      <c r="C122" s="511" t="s">
        <v>407</v>
      </c>
      <c r="D122" s="508" t="s">
        <v>1618</v>
      </c>
      <c r="E122" s="515" t="s">
        <v>140</v>
      </c>
      <c r="F122" s="512">
        <v>8</v>
      </c>
      <c r="G122" s="183"/>
      <c r="H122" s="177"/>
      <c r="I122" s="182"/>
      <c r="J122" s="187"/>
      <c r="K122" s="185"/>
      <c r="L122" s="231"/>
      <c r="M122" s="232"/>
      <c r="N122" s="231"/>
      <c r="O122" s="231"/>
      <c r="P122" s="231"/>
      <c r="Q122" s="233"/>
    </row>
    <row r="123" spans="1:17" s="56" customFormat="1" ht="60">
      <c r="A123" s="251">
        <v>102</v>
      </c>
      <c r="B123" s="505"/>
      <c r="C123" s="511" t="s">
        <v>408</v>
      </c>
      <c r="D123" s="508" t="s">
        <v>1618</v>
      </c>
      <c r="E123" s="515" t="s">
        <v>140</v>
      </c>
      <c r="F123" s="512">
        <v>1</v>
      </c>
      <c r="G123" s="183"/>
      <c r="H123" s="177"/>
      <c r="I123" s="182"/>
      <c r="J123" s="187"/>
      <c r="K123" s="185"/>
      <c r="L123" s="231"/>
      <c r="M123" s="232"/>
      <c r="N123" s="231"/>
      <c r="O123" s="231"/>
      <c r="P123" s="231"/>
      <c r="Q123" s="233"/>
    </row>
    <row r="124" spans="1:17" s="56" customFormat="1" ht="60">
      <c r="A124" s="251">
        <v>103</v>
      </c>
      <c r="B124" s="505"/>
      <c r="C124" s="511" t="s">
        <v>409</v>
      </c>
      <c r="D124" s="508" t="s">
        <v>1618</v>
      </c>
      <c r="E124" s="515" t="s">
        <v>140</v>
      </c>
      <c r="F124" s="512">
        <v>14</v>
      </c>
      <c r="G124" s="183"/>
      <c r="H124" s="177"/>
      <c r="I124" s="182"/>
      <c r="J124" s="187"/>
      <c r="K124" s="185"/>
      <c r="L124" s="231"/>
      <c r="M124" s="232"/>
      <c r="N124" s="231"/>
      <c r="O124" s="231"/>
      <c r="P124" s="231"/>
      <c r="Q124" s="233"/>
    </row>
    <row r="125" spans="1:17" s="56" customFormat="1" ht="60">
      <c r="A125" s="251">
        <v>104</v>
      </c>
      <c r="B125" s="505"/>
      <c r="C125" s="511" t="s">
        <v>410</v>
      </c>
      <c r="D125" s="508" t="s">
        <v>1618</v>
      </c>
      <c r="E125" s="515" t="s">
        <v>140</v>
      </c>
      <c r="F125" s="512">
        <v>7</v>
      </c>
      <c r="G125" s="183"/>
      <c r="H125" s="177"/>
      <c r="I125" s="182"/>
      <c r="J125" s="187"/>
      <c r="K125" s="185"/>
      <c r="L125" s="231"/>
      <c r="M125" s="232"/>
      <c r="N125" s="231"/>
      <c r="O125" s="231"/>
      <c r="P125" s="231"/>
      <c r="Q125" s="233"/>
    </row>
    <row r="126" spans="1:17" s="56" customFormat="1" ht="15">
      <c r="A126" s="251">
        <v>105</v>
      </c>
      <c r="B126" s="505"/>
      <c r="C126" s="511" t="s">
        <v>411</v>
      </c>
      <c r="D126" s="508"/>
      <c r="E126" s="515" t="s">
        <v>140</v>
      </c>
      <c r="F126" s="512">
        <v>47</v>
      </c>
      <c r="G126" s="183"/>
      <c r="H126" s="177"/>
      <c r="I126" s="182"/>
      <c r="J126" s="187"/>
      <c r="K126" s="185"/>
      <c r="L126" s="231"/>
      <c r="M126" s="232"/>
      <c r="N126" s="231"/>
      <c r="O126" s="231"/>
      <c r="P126" s="231"/>
      <c r="Q126" s="233"/>
    </row>
    <row r="127" spans="1:17" s="56" customFormat="1" ht="15">
      <c r="A127" s="251">
        <v>106</v>
      </c>
      <c r="B127" s="505"/>
      <c r="C127" s="516" t="s">
        <v>412</v>
      </c>
      <c r="D127" s="508"/>
      <c r="E127" s="515" t="s">
        <v>140</v>
      </c>
      <c r="F127" s="512">
        <v>651</v>
      </c>
      <c r="G127" s="183"/>
      <c r="H127" s="177"/>
      <c r="I127" s="182"/>
      <c r="J127" s="185"/>
      <c r="K127" s="185"/>
      <c r="L127" s="231"/>
      <c r="M127" s="232"/>
      <c r="N127" s="231"/>
      <c r="O127" s="231"/>
      <c r="P127" s="231"/>
      <c r="Q127" s="233"/>
    </row>
    <row r="128" spans="1:17" s="56" customFormat="1" ht="15">
      <c r="A128" s="251">
        <v>107</v>
      </c>
      <c r="B128" s="505"/>
      <c r="C128" s="511" t="s">
        <v>413</v>
      </c>
      <c r="D128" s="342"/>
      <c r="E128" s="515" t="s">
        <v>140</v>
      </c>
      <c r="F128" s="512">
        <v>50</v>
      </c>
      <c r="G128" s="183"/>
      <c r="H128" s="177"/>
      <c r="I128" s="182"/>
      <c r="J128" s="185"/>
      <c r="K128" s="185"/>
      <c r="L128" s="231"/>
      <c r="M128" s="232"/>
      <c r="N128" s="231"/>
      <c r="O128" s="231"/>
      <c r="P128" s="231"/>
      <c r="Q128" s="233"/>
    </row>
    <row r="129" spans="1:17" s="56" customFormat="1" ht="45">
      <c r="A129" s="251">
        <v>107</v>
      </c>
      <c r="B129" s="505"/>
      <c r="C129" s="517" t="s">
        <v>414</v>
      </c>
      <c r="D129" s="360" t="s">
        <v>1623</v>
      </c>
      <c r="E129" s="518" t="s">
        <v>141</v>
      </c>
      <c r="F129" s="519">
        <v>7</v>
      </c>
      <c r="G129" s="183"/>
      <c r="H129" s="177"/>
      <c r="I129" s="182"/>
      <c r="J129" s="186"/>
      <c r="K129" s="185"/>
      <c r="L129" s="231"/>
      <c r="M129" s="232"/>
      <c r="N129" s="231"/>
      <c r="O129" s="231"/>
      <c r="P129" s="231"/>
      <c r="Q129" s="233"/>
    </row>
    <row r="130" spans="1:17" s="56" customFormat="1" ht="15">
      <c r="A130" s="251">
        <v>108</v>
      </c>
      <c r="B130" s="505"/>
      <c r="C130" s="511" t="s">
        <v>375</v>
      </c>
      <c r="D130" s="360"/>
      <c r="E130" s="518" t="s">
        <v>141</v>
      </c>
      <c r="F130" s="519">
        <v>1</v>
      </c>
      <c r="G130" s="164"/>
      <c r="H130" s="164"/>
      <c r="I130" s="178"/>
      <c r="J130" s="178"/>
      <c r="K130" s="178"/>
      <c r="L130" s="231"/>
      <c r="M130" s="232"/>
      <c r="N130" s="231"/>
      <c r="O130" s="231"/>
      <c r="P130" s="231"/>
      <c r="Q130" s="233"/>
    </row>
    <row r="131" spans="1:17" s="56" customFormat="1" ht="18.75">
      <c r="A131" s="251"/>
      <c r="B131" s="349"/>
      <c r="C131" s="503" t="s">
        <v>415</v>
      </c>
      <c r="D131" s="503"/>
      <c r="E131" s="503"/>
      <c r="F131" s="503"/>
      <c r="G131" s="164"/>
      <c r="H131" s="164"/>
      <c r="I131" s="178"/>
      <c r="J131" s="178"/>
      <c r="K131" s="178"/>
      <c r="L131" s="231"/>
      <c r="M131" s="232"/>
      <c r="N131" s="231"/>
      <c r="O131" s="231"/>
      <c r="P131" s="231"/>
      <c r="Q131" s="233"/>
    </row>
    <row r="132" spans="1:17" s="56" customFormat="1" ht="45">
      <c r="A132" s="251">
        <v>109</v>
      </c>
      <c r="B132" s="520"/>
      <c r="C132" s="521" t="s">
        <v>1624</v>
      </c>
      <c r="D132" s="520"/>
      <c r="E132" s="360" t="s">
        <v>140</v>
      </c>
      <c r="F132" s="520">
        <v>254</v>
      </c>
      <c r="G132" s="164"/>
      <c r="H132" s="177"/>
      <c r="I132" s="182"/>
      <c r="J132" s="178"/>
      <c r="K132" s="185"/>
      <c r="L132" s="231"/>
      <c r="M132" s="232"/>
      <c r="N132" s="231"/>
      <c r="O132" s="231"/>
      <c r="P132" s="231"/>
      <c r="Q132" s="233"/>
    </row>
    <row r="133" spans="1:17" s="56" customFormat="1" ht="30">
      <c r="A133" s="251">
        <v>110</v>
      </c>
      <c r="B133" s="520"/>
      <c r="C133" s="521" t="s">
        <v>1625</v>
      </c>
      <c r="D133" s="520"/>
      <c r="E133" s="360" t="s">
        <v>140</v>
      </c>
      <c r="F133" s="520">
        <v>2</v>
      </c>
      <c r="G133" s="164"/>
      <c r="H133" s="177"/>
      <c r="I133" s="182"/>
      <c r="J133" s="178"/>
      <c r="K133" s="185"/>
      <c r="L133" s="231"/>
      <c r="M133" s="232"/>
      <c r="N133" s="231"/>
      <c r="O133" s="231"/>
      <c r="P133" s="231"/>
      <c r="Q133" s="233"/>
    </row>
    <row r="134" spans="1:17" s="56" customFormat="1" ht="30">
      <c r="A134" s="251">
        <v>111</v>
      </c>
      <c r="B134" s="520"/>
      <c r="C134" s="521" t="s">
        <v>1626</v>
      </c>
      <c r="D134" s="520"/>
      <c r="E134" s="360" t="s">
        <v>140</v>
      </c>
      <c r="F134" s="520">
        <v>1</v>
      </c>
      <c r="G134" s="164"/>
      <c r="H134" s="177"/>
      <c r="I134" s="182"/>
      <c r="J134" s="178"/>
      <c r="K134" s="185"/>
      <c r="L134" s="231"/>
      <c r="M134" s="232"/>
      <c r="N134" s="231"/>
      <c r="O134" s="231"/>
      <c r="P134" s="231"/>
      <c r="Q134" s="233"/>
    </row>
    <row r="135" spans="1:17" s="56" customFormat="1" ht="30">
      <c r="A135" s="251">
        <v>112</v>
      </c>
      <c r="B135" s="520"/>
      <c r="C135" s="521" t="s">
        <v>1627</v>
      </c>
      <c r="D135" s="520"/>
      <c r="E135" s="520" t="s">
        <v>146</v>
      </c>
      <c r="F135" s="520">
        <v>750</v>
      </c>
      <c r="G135" s="164"/>
      <c r="H135" s="177"/>
      <c r="I135" s="182"/>
      <c r="J135" s="178"/>
      <c r="K135" s="185"/>
      <c r="L135" s="231"/>
      <c r="M135" s="232"/>
      <c r="N135" s="231"/>
      <c r="O135" s="231"/>
      <c r="P135" s="231"/>
      <c r="Q135" s="233"/>
    </row>
    <row r="136" spans="1:17" s="56" customFormat="1" ht="30">
      <c r="A136" s="251">
        <v>113</v>
      </c>
      <c r="B136" s="520"/>
      <c r="C136" s="521" t="s">
        <v>1628</v>
      </c>
      <c r="D136" s="520"/>
      <c r="E136" s="520" t="s">
        <v>146</v>
      </c>
      <c r="F136" s="520">
        <v>750</v>
      </c>
      <c r="G136" s="164"/>
      <c r="H136" s="177"/>
      <c r="I136" s="182"/>
      <c r="J136" s="178"/>
      <c r="K136" s="185"/>
      <c r="L136" s="231"/>
      <c r="M136" s="232"/>
      <c r="N136" s="231"/>
      <c r="O136" s="231"/>
      <c r="P136" s="231"/>
      <c r="Q136" s="233"/>
    </row>
    <row r="137" spans="1:17" s="56" customFormat="1" ht="30">
      <c r="A137" s="251">
        <v>114</v>
      </c>
      <c r="B137" s="520"/>
      <c r="C137" s="521" t="s">
        <v>416</v>
      </c>
      <c r="D137" s="520"/>
      <c r="E137" s="520" t="s">
        <v>141</v>
      </c>
      <c r="F137" s="520">
        <v>1</v>
      </c>
      <c r="G137" s="164"/>
      <c r="H137" s="177"/>
      <c r="I137" s="182"/>
      <c r="J137" s="178"/>
      <c r="K137" s="185"/>
      <c r="L137" s="231"/>
      <c r="M137" s="232"/>
      <c r="N137" s="231"/>
      <c r="O137" s="231"/>
      <c r="P137" s="231"/>
      <c r="Q137" s="233"/>
    </row>
    <row r="138" spans="1:17" s="56" customFormat="1" ht="45">
      <c r="A138" s="251">
        <v>115</v>
      </c>
      <c r="B138" s="520"/>
      <c r="C138" s="521" t="s">
        <v>417</v>
      </c>
      <c r="D138" s="520"/>
      <c r="E138" s="520" t="s">
        <v>141</v>
      </c>
      <c r="F138" s="520">
        <v>2</v>
      </c>
      <c r="G138" s="164"/>
      <c r="H138" s="177"/>
      <c r="I138" s="182"/>
      <c r="J138" s="178"/>
      <c r="K138" s="185"/>
      <c r="L138" s="231"/>
      <c r="M138" s="232"/>
      <c r="N138" s="231"/>
      <c r="O138" s="231"/>
      <c r="P138" s="231"/>
      <c r="Q138" s="233"/>
    </row>
    <row r="139" spans="1:17" s="56" customFormat="1" ht="15">
      <c r="A139" s="251">
        <v>116</v>
      </c>
      <c r="B139" s="520"/>
      <c r="C139" s="521" t="s">
        <v>418</v>
      </c>
      <c r="D139" s="520"/>
      <c r="E139" s="360" t="s">
        <v>140</v>
      </c>
      <c r="F139" s="520">
        <v>16</v>
      </c>
      <c r="G139" s="164"/>
      <c r="H139" s="177"/>
      <c r="I139" s="182"/>
      <c r="J139" s="178"/>
      <c r="K139" s="185"/>
      <c r="L139" s="231"/>
      <c r="M139" s="232"/>
      <c r="N139" s="231"/>
      <c r="O139" s="231"/>
      <c r="P139" s="231"/>
      <c r="Q139" s="233"/>
    </row>
    <row r="140" spans="1:17" s="56" customFormat="1" ht="15">
      <c r="A140" s="251">
        <v>117</v>
      </c>
      <c r="B140" s="520"/>
      <c r="C140" s="521" t="s">
        <v>419</v>
      </c>
      <c r="D140" s="520"/>
      <c r="E140" s="360" t="s">
        <v>140</v>
      </c>
      <c r="F140" s="520">
        <v>16</v>
      </c>
      <c r="G140" s="164"/>
      <c r="H140" s="177"/>
      <c r="I140" s="182"/>
      <c r="J140" s="178"/>
      <c r="K140" s="185"/>
      <c r="L140" s="231"/>
      <c r="M140" s="232"/>
      <c r="N140" s="231"/>
      <c r="O140" s="231"/>
      <c r="P140" s="231"/>
      <c r="Q140" s="233"/>
    </row>
    <row r="141" spans="1:17" s="56" customFormat="1" ht="15">
      <c r="A141" s="251">
        <v>118</v>
      </c>
      <c r="B141" s="520"/>
      <c r="C141" s="511" t="s">
        <v>375</v>
      </c>
      <c r="D141" s="296"/>
      <c r="E141" s="515" t="s">
        <v>141</v>
      </c>
      <c r="F141" s="508">
        <v>1</v>
      </c>
      <c r="G141" s="164"/>
      <c r="H141" s="164"/>
      <c r="I141" s="178"/>
      <c r="J141" s="178"/>
      <c r="K141" s="178"/>
      <c r="L141" s="231"/>
      <c r="M141" s="232"/>
      <c r="N141" s="231"/>
      <c r="O141" s="231"/>
      <c r="P141" s="231"/>
      <c r="Q141" s="233"/>
    </row>
    <row r="142" spans="1:17" s="56" customFormat="1" ht="37.5">
      <c r="A142" s="251"/>
      <c r="B142" s="349"/>
      <c r="C142" s="522" t="s">
        <v>420</v>
      </c>
      <c r="D142" s="522"/>
      <c r="E142" s="522"/>
      <c r="F142" s="522"/>
      <c r="G142" s="164"/>
      <c r="H142" s="164"/>
      <c r="I142" s="178"/>
      <c r="J142" s="178"/>
      <c r="K142" s="178"/>
      <c r="L142" s="231"/>
      <c r="M142" s="232"/>
      <c r="N142" s="231"/>
      <c r="O142" s="231"/>
      <c r="P142" s="231"/>
      <c r="Q142" s="233"/>
    </row>
    <row r="143" spans="1:17" s="56" customFormat="1" ht="15">
      <c r="A143" s="251">
        <v>119</v>
      </c>
      <c r="B143" s="508"/>
      <c r="C143" s="511" t="s">
        <v>421</v>
      </c>
      <c r="D143" s="508"/>
      <c r="E143" s="508" t="s">
        <v>146</v>
      </c>
      <c r="F143" s="508">
        <v>410</v>
      </c>
      <c r="G143" s="183"/>
      <c r="H143" s="177"/>
      <c r="I143" s="182"/>
      <c r="J143" s="185"/>
      <c r="K143" s="185"/>
      <c r="L143" s="231"/>
      <c r="M143" s="232"/>
      <c r="N143" s="231"/>
      <c r="O143" s="231"/>
      <c r="P143" s="231"/>
      <c r="Q143" s="233"/>
    </row>
    <row r="144" spans="1:17" s="56" customFormat="1" ht="15">
      <c r="A144" s="251">
        <v>120</v>
      </c>
      <c r="B144" s="508"/>
      <c r="C144" s="511" t="s">
        <v>422</v>
      </c>
      <c r="D144" s="296"/>
      <c r="E144" s="353" t="s">
        <v>146</v>
      </c>
      <c r="F144" s="512">
        <v>120</v>
      </c>
      <c r="G144" s="183"/>
      <c r="H144" s="177"/>
      <c r="I144" s="182"/>
      <c r="J144" s="185"/>
      <c r="K144" s="185"/>
      <c r="L144" s="231"/>
      <c r="M144" s="232"/>
      <c r="N144" s="231"/>
      <c r="O144" s="231"/>
      <c r="P144" s="231"/>
      <c r="Q144" s="233"/>
    </row>
    <row r="145" spans="1:17" s="56" customFormat="1" ht="15">
      <c r="A145" s="251">
        <v>121</v>
      </c>
      <c r="B145" s="508"/>
      <c r="C145" s="511" t="s">
        <v>423</v>
      </c>
      <c r="D145" s="296"/>
      <c r="E145" s="353" t="s">
        <v>146</v>
      </c>
      <c r="F145" s="512">
        <v>40</v>
      </c>
      <c r="G145" s="183"/>
      <c r="H145" s="177"/>
      <c r="I145" s="182"/>
      <c r="J145" s="185"/>
      <c r="K145" s="185"/>
      <c r="L145" s="231"/>
      <c r="M145" s="232"/>
      <c r="N145" s="231"/>
      <c r="O145" s="231"/>
      <c r="P145" s="231"/>
      <c r="Q145" s="233"/>
    </row>
    <row r="146" spans="1:17" s="56" customFormat="1" ht="30">
      <c r="A146" s="251">
        <v>122</v>
      </c>
      <c r="B146" s="508"/>
      <c r="C146" s="511" t="s">
        <v>424</v>
      </c>
      <c r="D146" s="508"/>
      <c r="E146" s="508" t="s">
        <v>140</v>
      </c>
      <c r="F146" s="508">
        <v>1</v>
      </c>
      <c r="G146" s="183"/>
      <c r="H146" s="177"/>
      <c r="I146" s="182"/>
      <c r="J146" s="185"/>
      <c r="K146" s="185"/>
      <c r="L146" s="231"/>
      <c r="M146" s="232"/>
      <c r="N146" s="231"/>
      <c r="O146" s="231"/>
      <c r="P146" s="231"/>
      <c r="Q146" s="233"/>
    </row>
    <row r="147" spans="1:17" s="56" customFormat="1" ht="30">
      <c r="A147" s="251">
        <v>123</v>
      </c>
      <c r="B147" s="508"/>
      <c r="C147" s="511" t="s">
        <v>425</v>
      </c>
      <c r="D147" s="508"/>
      <c r="E147" s="508" t="s">
        <v>140</v>
      </c>
      <c r="F147" s="508">
        <v>36</v>
      </c>
      <c r="G147" s="183"/>
      <c r="H147" s="177"/>
      <c r="I147" s="182"/>
      <c r="J147" s="185"/>
      <c r="K147" s="185"/>
      <c r="L147" s="231"/>
      <c r="M147" s="232"/>
      <c r="N147" s="231"/>
      <c r="O147" s="231"/>
      <c r="P147" s="231"/>
      <c r="Q147" s="233"/>
    </row>
    <row r="148" spans="1:17" s="56" customFormat="1" ht="30">
      <c r="A148" s="251">
        <v>124</v>
      </c>
      <c r="B148" s="508"/>
      <c r="C148" s="511" t="s">
        <v>426</v>
      </c>
      <c r="D148" s="508"/>
      <c r="E148" s="508" t="s">
        <v>141</v>
      </c>
      <c r="F148" s="508">
        <v>8</v>
      </c>
      <c r="G148" s="183"/>
      <c r="H148" s="177"/>
      <c r="I148" s="182"/>
      <c r="J148" s="185"/>
      <c r="K148" s="185"/>
      <c r="L148" s="231"/>
      <c r="M148" s="232"/>
      <c r="N148" s="231"/>
      <c r="O148" s="231"/>
      <c r="P148" s="231"/>
      <c r="Q148" s="233"/>
    </row>
    <row r="149" spans="1:17" s="56" customFormat="1" ht="30">
      <c r="A149" s="251">
        <v>125</v>
      </c>
      <c r="B149" s="508"/>
      <c r="C149" s="358" t="s">
        <v>427</v>
      </c>
      <c r="D149" s="508"/>
      <c r="E149" s="508" t="s">
        <v>141</v>
      </c>
      <c r="F149" s="508">
        <v>5</v>
      </c>
      <c r="G149" s="183"/>
      <c r="H149" s="177"/>
      <c r="I149" s="182"/>
      <c r="J149" s="185"/>
      <c r="K149" s="185"/>
      <c r="L149" s="231"/>
      <c r="M149" s="232"/>
      <c r="N149" s="231"/>
      <c r="O149" s="231"/>
      <c r="P149" s="231"/>
      <c r="Q149" s="233"/>
    </row>
    <row r="150" spans="1:17" s="56" customFormat="1" ht="30">
      <c r="A150" s="251">
        <v>126</v>
      </c>
      <c r="B150" s="508"/>
      <c r="C150" s="361" t="s">
        <v>428</v>
      </c>
      <c r="D150" s="508"/>
      <c r="E150" s="342" t="s">
        <v>140</v>
      </c>
      <c r="F150" s="508">
        <v>120</v>
      </c>
      <c r="G150" s="183"/>
      <c r="H150" s="177"/>
      <c r="I150" s="182"/>
      <c r="J150" s="185"/>
      <c r="K150" s="185"/>
      <c r="L150" s="231"/>
      <c r="M150" s="232"/>
      <c r="N150" s="231"/>
      <c r="O150" s="231"/>
      <c r="P150" s="231"/>
      <c r="Q150" s="233"/>
    </row>
    <row r="151" spans="1:17" s="56" customFormat="1" ht="30">
      <c r="A151" s="251">
        <v>127</v>
      </c>
      <c r="B151" s="508"/>
      <c r="C151" s="361" t="s">
        <v>429</v>
      </c>
      <c r="D151" s="508"/>
      <c r="E151" s="342" t="s">
        <v>140</v>
      </c>
      <c r="F151" s="508">
        <v>250</v>
      </c>
      <c r="G151" s="183"/>
      <c r="H151" s="177"/>
      <c r="I151" s="182"/>
      <c r="J151" s="185"/>
      <c r="K151" s="185"/>
      <c r="L151" s="231"/>
      <c r="M151" s="232"/>
      <c r="N151" s="231"/>
      <c r="O151" s="231"/>
      <c r="P151" s="231"/>
      <c r="Q151" s="233"/>
    </row>
    <row r="152" spans="1:17" s="56" customFormat="1" ht="30">
      <c r="A152" s="251">
        <v>128</v>
      </c>
      <c r="B152" s="508"/>
      <c r="C152" s="361" t="s">
        <v>430</v>
      </c>
      <c r="D152" s="508"/>
      <c r="E152" s="342" t="s">
        <v>140</v>
      </c>
      <c r="F152" s="508">
        <v>160</v>
      </c>
      <c r="G152" s="183"/>
      <c r="H152" s="177"/>
      <c r="I152" s="182"/>
      <c r="J152" s="185"/>
      <c r="K152" s="185"/>
      <c r="L152" s="231"/>
      <c r="M152" s="232"/>
      <c r="N152" s="231"/>
      <c r="O152" s="231"/>
      <c r="P152" s="231"/>
      <c r="Q152" s="233"/>
    </row>
    <row r="153" spans="1:17" s="56" customFormat="1" ht="15">
      <c r="A153" s="251">
        <v>129</v>
      </c>
      <c r="B153" s="508"/>
      <c r="C153" s="361" t="s">
        <v>431</v>
      </c>
      <c r="D153" s="508"/>
      <c r="E153" s="342" t="s">
        <v>140</v>
      </c>
      <c r="F153" s="508">
        <v>12</v>
      </c>
      <c r="G153" s="183"/>
      <c r="H153" s="177"/>
      <c r="I153" s="182"/>
      <c r="J153" s="185"/>
      <c r="K153" s="185"/>
      <c r="L153" s="231"/>
      <c r="M153" s="232"/>
      <c r="N153" s="231"/>
      <c r="O153" s="231"/>
      <c r="P153" s="231"/>
      <c r="Q153" s="233"/>
    </row>
    <row r="154" spans="1:17" s="56" customFormat="1" ht="15">
      <c r="A154" s="251">
        <v>130</v>
      </c>
      <c r="B154" s="508"/>
      <c r="C154" s="511" t="s">
        <v>432</v>
      </c>
      <c r="D154" s="508"/>
      <c r="E154" s="508" t="s">
        <v>146</v>
      </c>
      <c r="F154" s="508">
        <v>1500</v>
      </c>
      <c r="G154" s="183"/>
      <c r="H154" s="177"/>
      <c r="I154" s="182"/>
      <c r="J154" s="185"/>
      <c r="K154" s="185"/>
      <c r="L154" s="231"/>
      <c r="M154" s="232"/>
      <c r="N154" s="231"/>
      <c r="O154" s="231"/>
      <c r="P154" s="231"/>
      <c r="Q154" s="233"/>
    </row>
    <row r="155" spans="1:17" s="56" customFormat="1" ht="15">
      <c r="A155" s="251">
        <v>131</v>
      </c>
      <c r="B155" s="508"/>
      <c r="C155" s="511" t="s">
        <v>433</v>
      </c>
      <c r="D155" s="508"/>
      <c r="E155" s="508" t="s">
        <v>140</v>
      </c>
      <c r="F155" s="342">
        <v>2</v>
      </c>
      <c r="G155" s="183"/>
      <c r="H155" s="177"/>
      <c r="I155" s="182"/>
      <c r="J155" s="185"/>
      <c r="K155" s="185"/>
      <c r="L155" s="231"/>
      <c r="M155" s="232"/>
      <c r="N155" s="231"/>
      <c r="O155" s="231"/>
      <c r="P155" s="231"/>
      <c r="Q155" s="233"/>
    </row>
    <row r="156" spans="1:17" s="56" customFormat="1" ht="15">
      <c r="A156" s="251">
        <v>132</v>
      </c>
      <c r="B156" s="508"/>
      <c r="C156" s="511" t="s">
        <v>375</v>
      </c>
      <c r="D156" s="508"/>
      <c r="E156" s="508" t="s">
        <v>140</v>
      </c>
      <c r="F156" s="508">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4" customHeight="1">
      <c r="A158" s="223"/>
      <c r="B158" s="240"/>
      <c r="C158" s="669" t="s">
        <v>98</v>
      </c>
      <c r="D158" s="669"/>
      <c r="E158" s="670"/>
      <c r="F158" s="670"/>
      <c r="G158" s="670"/>
      <c r="H158" s="670"/>
      <c r="I158" s="670"/>
      <c r="J158" s="670"/>
      <c r="K158" s="670"/>
      <c r="L158" s="670"/>
      <c r="M158" s="241"/>
      <c r="N158" s="241"/>
      <c r="O158" s="241"/>
      <c r="P158" s="241"/>
      <c r="Q158" s="241"/>
    </row>
    <row r="159" spans="1:17" s="114" customFormat="1">
      <c r="J159" s="135"/>
    </row>
    <row r="160" spans="1:17" customFormat="1" ht="12.75" customHeight="1">
      <c r="B160" s="136" t="s">
        <v>52</v>
      </c>
    </row>
    <row r="161" spans="1:17" customFormat="1" ht="45" customHeight="1">
      <c r="A161"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663"/>
      <c r="C161" s="663"/>
      <c r="D161" s="663"/>
      <c r="E161" s="663"/>
      <c r="F161" s="663"/>
      <c r="G161" s="663"/>
      <c r="H161" s="663"/>
      <c r="I161" s="663"/>
      <c r="J161" s="663"/>
      <c r="K161" s="663"/>
      <c r="L161" s="663"/>
      <c r="M161" s="663"/>
      <c r="N161" s="663"/>
      <c r="O161" s="663"/>
      <c r="P161" s="663"/>
      <c r="Q161" s="663"/>
    </row>
    <row r="162" spans="1:17" customFormat="1" ht="76.7" customHeight="1">
      <c r="A162" s="663"/>
      <c r="B162" s="663"/>
      <c r="C162" s="663"/>
      <c r="D162" s="663"/>
      <c r="E162" s="663"/>
      <c r="F162" s="663"/>
      <c r="G162" s="663"/>
      <c r="H162" s="663"/>
      <c r="I162" s="663"/>
      <c r="J162" s="663"/>
      <c r="K162" s="663"/>
      <c r="L162" s="663"/>
      <c r="M162" s="663"/>
      <c r="N162" s="663"/>
      <c r="O162" s="663"/>
      <c r="P162" s="663"/>
      <c r="Q162" s="663"/>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660">
        <f>Koptame!C42</f>
        <v>0</v>
      </c>
      <c r="O166" s="660"/>
      <c r="P166" s="142"/>
      <c r="Q166" s="142"/>
    </row>
    <row r="167" spans="1:17" s="114" customFormat="1">
      <c r="C167" s="133">
        <f>Koptame!C37</f>
        <v>0</v>
      </c>
      <c r="D167" s="133"/>
      <c r="M167" s="133"/>
      <c r="N167" s="661">
        <f>Koptame!C43</f>
        <v>0</v>
      </c>
      <c r="O167" s="661"/>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topLeftCell="A28" zoomScale="110" zoomScaleNormal="100" zoomScaleSheetLayoutView="110" workbookViewId="0">
      <selection activeCell="G30" sqref="G30"/>
    </sheetView>
  </sheetViews>
  <sheetFormatPr defaultColWidth="9.140625" defaultRowHeight="14.25"/>
  <cols>
    <col min="1" max="1" width="9" style="19" customWidth="1"/>
    <col min="2" max="2" width="9.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kops2!B28</f>
        <v>2,8</v>
      </c>
    </row>
    <row r="2" spans="1:17" s="24" customFormat="1" ht="15">
      <c r="A2" s="671" t="str">
        <f>C13</f>
        <v>Ugunsgrēka signalizācijas sistēma</v>
      </c>
      <c r="B2" s="671"/>
      <c r="C2" s="671"/>
      <c r="D2" s="671"/>
      <c r="E2" s="671"/>
      <c r="F2" s="671"/>
      <c r="G2" s="671"/>
      <c r="H2" s="671"/>
      <c r="I2" s="671"/>
      <c r="J2" s="671"/>
      <c r="K2" s="671"/>
      <c r="L2" s="671"/>
      <c r="M2" s="671"/>
      <c r="N2" s="671"/>
      <c r="O2" s="671"/>
      <c r="P2" s="671"/>
      <c r="Q2" s="671"/>
    </row>
    <row r="3" spans="1:17" ht="15">
      <c r="A3" s="20"/>
      <c r="B3" s="20"/>
      <c r="C3" s="20" t="s">
        <v>11</v>
      </c>
      <c r="D3" s="20"/>
      <c r="E3" s="673" t="str">
        <f>Koptame!C11</f>
        <v>Pirmsskolas izglītības iestāde</v>
      </c>
      <c r="F3" s="673"/>
      <c r="G3" s="673"/>
      <c r="H3" s="673"/>
      <c r="I3" s="673"/>
      <c r="J3" s="673"/>
      <c r="K3" s="673"/>
      <c r="L3" s="673"/>
      <c r="M3" s="673"/>
      <c r="N3" s="673"/>
      <c r="O3" s="673"/>
      <c r="P3" s="673"/>
      <c r="Q3" s="673"/>
    </row>
    <row r="4" spans="1:17"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20"/>
      <c r="C5" s="20" t="s">
        <v>13</v>
      </c>
      <c r="D5" s="20"/>
      <c r="E5" s="673" t="str">
        <f>Koptame!C13</f>
        <v>Baložu iela 33, Baloži, Ķekavas novads</v>
      </c>
      <c r="F5" s="673"/>
      <c r="G5" s="673"/>
      <c r="H5" s="673"/>
      <c r="I5" s="673"/>
      <c r="J5" s="673"/>
      <c r="K5" s="673"/>
      <c r="L5" s="673"/>
      <c r="M5" s="673"/>
      <c r="N5" s="673"/>
      <c r="O5" s="673"/>
      <c r="P5" s="673"/>
      <c r="Q5" s="673"/>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kops2!C28</f>
        <v>Ugunsgrēka signalizācijas sistēma</v>
      </c>
      <c r="D13" s="244"/>
      <c r="E13" s="453"/>
      <c r="F13" s="454"/>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259"/>
      <c r="E14" s="260"/>
      <c r="F14" s="172"/>
      <c r="G14" s="165"/>
      <c r="H14" s="165"/>
      <c r="I14" s="173"/>
      <c r="J14" s="173"/>
      <c r="K14" s="173"/>
      <c r="L14" s="174"/>
      <c r="M14" s="173"/>
      <c r="N14" s="173"/>
      <c r="O14" s="173"/>
      <c r="P14" s="173"/>
      <c r="Q14" s="175"/>
    </row>
    <row r="15" spans="1:17" s="56" customFormat="1" ht="38.25">
      <c r="A15" s="234">
        <v>1</v>
      </c>
      <c r="B15" s="461"/>
      <c r="C15" s="462" t="s">
        <v>1125</v>
      </c>
      <c r="D15" s="627" t="s">
        <v>1629</v>
      </c>
      <c r="E15" s="379" t="s">
        <v>452</v>
      </c>
      <c r="F15" s="379">
        <v>1</v>
      </c>
      <c r="G15" s="523"/>
      <c r="H15" s="523"/>
      <c r="I15" s="523"/>
      <c r="J15" s="178"/>
      <c r="K15" s="524"/>
      <c r="L15" s="231"/>
      <c r="M15" s="232"/>
      <c r="N15" s="231"/>
      <c r="O15" s="231"/>
      <c r="P15" s="231"/>
      <c r="Q15" s="233"/>
    </row>
    <row r="16" spans="1:17" s="56" customFormat="1">
      <c r="A16" s="234">
        <v>2</v>
      </c>
      <c r="B16" s="461"/>
      <c r="C16" s="462" t="s">
        <v>631</v>
      </c>
      <c r="D16" s="463" t="s">
        <v>1126</v>
      </c>
      <c r="E16" s="379" t="s">
        <v>436</v>
      </c>
      <c r="F16" s="379">
        <v>2</v>
      </c>
      <c r="G16" s="523"/>
      <c r="H16" s="523"/>
      <c r="I16" s="523"/>
      <c r="J16" s="178"/>
      <c r="K16" s="524"/>
      <c r="L16" s="231"/>
      <c r="M16" s="232"/>
      <c r="N16" s="231"/>
      <c r="O16" s="231"/>
      <c r="P16" s="231"/>
      <c r="Q16" s="233"/>
    </row>
    <row r="17" spans="1:17" s="56" customFormat="1" ht="25.5">
      <c r="A17" s="234">
        <v>3</v>
      </c>
      <c r="B17" s="461"/>
      <c r="C17" s="462" t="s">
        <v>632</v>
      </c>
      <c r="D17" s="627" t="s">
        <v>1630</v>
      </c>
      <c r="E17" s="379" t="s">
        <v>436</v>
      </c>
      <c r="F17" s="379">
        <v>261</v>
      </c>
      <c r="G17" s="523"/>
      <c r="H17" s="523"/>
      <c r="I17" s="523"/>
      <c r="J17" s="178"/>
      <c r="K17" s="524"/>
      <c r="L17" s="231"/>
      <c r="M17" s="232"/>
      <c r="N17" s="231"/>
      <c r="O17" s="231"/>
      <c r="P17" s="231"/>
      <c r="Q17" s="233"/>
    </row>
    <row r="18" spans="1:17" s="56" customFormat="1" ht="25.5">
      <c r="A18" s="234">
        <v>4</v>
      </c>
      <c r="B18" s="461"/>
      <c r="C18" s="462" t="s">
        <v>633</v>
      </c>
      <c r="D18" s="627" t="s">
        <v>1631</v>
      </c>
      <c r="E18" s="379" t="s">
        <v>436</v>
      </c>
      <c r="F18" s="379">
        <v>47</v>
      </c>
      <c r="G18" s="523"/>
      <c r="H18" s="523"/>
      <c r="I18" s="523"/>
      <c r="J18" s="178"/>
      <c r="K18" s="524"/>
      <c r="L18" s="231"/>
      <c r="M18" s="232"/>
      <c r="N18" s="231"/>
      <c r="O18" s="231"/>
      <c r="P18" s="231"/>
      <c r="Q18" s="233"/>
    </row>
    <row r="19" spans="1:17" s="56" customFormat="1" ht="25.5">
      <c r="A19" s="234">
        <v>5</v>
      </c>
      <c r="B19" s="461"/>
      <c r="C19" s="462" t="s">
        <v>634</v>
      </c>
      <c r="D19" s="627" t="s">
        <v>1632</v>
      </c>
      <c r="E19" s="379" t="s">
        <v>436</v>
      </c>
      <c r="F19" s="379">
        <v>301</v>
      </c>
      <c r="G19" s="523"/>
      <c r="H19" s="523"/>
      <c r="I19" s="523"/>
      <c r="J19" s="178"/>
      <c r="K19" s="524"/>
      <c r="L19" s="231"/>
      <c r="M19" s="232"/>
      <c r="N19" s="231"/>
      <c r="O19" s="231"/>
      <c r="P19" s="231"/>
      <c r="Q19" s="233"/>
    </row>
    <row r="20" spans="1:17" s="56" customFormat="1">
      <c r="A20" s="234">
        <v>6</v>
      </c>
      <c r="B20" s="461"/>
      <c r="C20" s="462" t="s">
        <v>635</v>
      </c>
      <c r="D20" s="463"/>
      <c r="E20" s="464" t="s">
        <v>436</v>
      </c>
      <c r="F20" s="379">
        <v>5</v>
      </c>
      <c r="G20" s="221"/>
      <c r="H20" s="523"/>
      <c r="I20" s="166"/>
      <c r="J20" s="178"/>
      <c r="K20" s="212"/>
      <c r="L20" s="231"/>
      <c r="M20" s="232"/>
      <c r="N20" s="231"/>
      <c r="O20" s="231"/>
      <c r="P20" s="231"/>
      <c r="Q20" s="233"/>
    </row>
    <row r="21" spans="1:17" s="56" customFormat="1" ht="28.5">
      <c r="A21" s="234">
        <v>7</v>
      </c>
      <c r="B21" s="461"/>
      <c r="C21" s="462" t="s">
        <v>636</v>
      </c>
      <c r="D21" s="627" t="s">
        <v>1633</v>
      </c>
      <c r="E21" s="464" t="s">
        <v>452</v>
      </c>
      <c r="F21" s="379">
        <v>24</v>
      </c>
      <c r="G21" s="221"/>
      <c r="H21" s="523"/>
      <c r="I21" s="166"/>
      <c r="J21" s="178"/>
      <c r="K21" s="212"/>
      <c r="L21" s="231"/>
      <c r="M21" s="232"/>
      <c r="N21" s="231"/>
      <c r="O21" s="231"/>
      <c r="P21" s="231"/>
      <c r="Q21" s="233"/>
    </row>
    <row r="22" spans="1:17" s="56" customFormat="1" ht="25.5">
      <c r="A22" s="234">
        <v>8</v>
      </c>
      <c r="B22" s="461"/>
      <c r="C22" s="462" t="s">
        <v>637</v>
      </c>
      <c r="D22" s="627" t="s">
        <v>1634</v>
      </c>
      <c r="E22" s="464" t="s">
        <v>436</v>
      </c>
      <c r="F22" s="379">
        <v>24</v>
      </c>
      <c r="G22" s="221"/>
      <c r="H22" s="523"/>
      <c r="I22" s="166"/>
      <c r="J22" s="178"/>
      <c r="K22" s="212"/>
      <c r="L22" s="231"/>
      <c r="M22" s="232"/>
      <c r="N22" s="231"/>
      <c r="O22" s="231"/>
      <c r="P22" s="231"/>
      <c r="Q22" s="233"/>
    </row>
    <row r="23" spans="1:17" s="56" customFormat="1" ht="25.5">
      <c r="A23" s="234">
        <v>9</v>
      </c>
      <c r="B23" s="461"/>
      <c r="C23" s="462" t="s">
        <v>638</v>
      </c>
      <c r="D23" s="627" t="s">
        <v>1635</v>
      </c>
      <c r="E23" s="464" t="s">
        <v>452</v>
      </c>
      <c r="F23" s="379">
        <v>10</v>
      </c>
      <c r="G23" s="221"/>
      <c r="H23" s="523"/>
      <c r="I23" s="166"/>
      <c r="J23" s="178"/>
      <c r="K23" s="212"/>
      <c r="L23" s="231"/>
      <c r="M23" s="232"/>
      <c r="N23" s="231"/>
      <c r="O23" s="231"/>
      <c r="P23" s="231"/>
      <c r="Q23" s="233"/>
    </row>
    <row r="24" spans="1:17" s="56" customFormat="1">
      <c r="A24" s="234">
        <v>10</v>
      </c>
      <c r="B24" s="461"/>
      <c r="C24" s="462" t="s">
        <v>1127</v>
      </c>
      <c r="D24" s="463"/>
      <c r="E24" s="464" t="s">
        <v>452</v>
      </c>
      <c r="F24" s="379">
        <v>1</v>
      </c>
      <c r="G24" s="221"/>
      <c r="H24" s="523"/>
      <c r="I24" s="166"/>
      <c r="J24" s="178"/>
      <c r="K24" s="212"/>
      <c r="L24" s="231"/>
      <c r="M24" s="232"/>
      <c r="N24" s="231"/>
      <c r="O24" s="231"/>
      <c r="P24" s="231"/>
      <c r="Q24" s="233"/>
    </row>
    <row r="25" spans="1:17" s="56" customFormat="1" ht="38.25">
      <c r="A25" s="234">
        <v>11</v>
      </c>
      <c r="B25" s="461"/>
      <c r="C25" s="462" t="s">
        <v>639</v>
      </c>
      <c r="D25" s="627" t="s">
        <v>1636</v>
      </c>
      <c r="E25" s="464" t="s">
        <v>452</v>
      </c>
      <c r="F25" s="379">
        <v>3</v>
      </c>
      <c r="G25" s="221"/>
      <c r="H25" s="523"/>
      <c r="I25" s="166"/>
      <c r="J25" s="178"/>
      <c r="K25" s="212"/>
      <c r="L25" s="231"/>
      <c r="M25" s="232"/>
      <c r="N25" s="231"/>
      <c r="O25" s="231"/>
      <c r="P25" s="231"/>
      <c r="Q25" s="233"/>
    </row>
    <row r="26" spans="1:17" s="56" customFormat="1" ht="25.5">
      <c r="A26" s="234">
        <v>12</v>
      </c>
      <c r="B26" s="461"/>
      <c r="C26" s="462" t="s">
        <v>640</v>
      </c>
      <c r="D26" s="627" t="s">
        <v>1637</v>
      </c>
      <c r="E26" s="464" t="s">
        <v>436</v>
      </c>
      <c r="F26" s="379">
        <v>129</v>
      </c>
      <c r="G26" s="221"/>
      <c r="H26" s="523"/>
      <c r="I26" s="166"/>
      <c r="J26" s="178"/>
      <c r="K26" s="212"/>
      <c r="L26" s="231"/>
      <c r="M26" s="232"/>
      <c r="N26" s="231"/>
      <c r="O26" s="231"/>
      <c r="P26" s="231"/>
      <c r="Q26" s="233"/>
    </row>
    <row r="27" spans="1:17" s="56" customFormat="1" ht="51">
      <c r="A27" s="234">
        <v>13</v>
      </c>
      <c r="B27" s="461"/>
      <c r="C27" s="462" t="s">
        <v>641</v>
      </c>
      <c r="D27" s="627" t="s">
        <v>1638</v>
      </c>
      <c r="E27" s="464" t="s">
        <v>436</v>
      </c>
      <c r="F27" s="379">
        <v>129</v>
      </c>
      <c r="G27" s="221"/>
      <c r="H27" s="523"/>
      <c r="I27" s="166"/>
      <c r="J27" s="178"/>
      <c r="K27" s="212"/>
      <c r="L27" s="231"/>
      <c r="M27" s="232"/>
      <c r="N27" s="231"/>
      <c r="O27" s="231"/>
      <c r="P27" s="231"/>
      <c r="Q27" s="233"/>
    </row>
    <row r="28" spans="1:17" s="56" customFormat="1" ht="38.25">
      <c r="A28" s="234">
        <v>14</v>
      </c>
      <c r="B28" s="461"/>
      <c r="C28" s="462" t="s">
        <v>642</v>
      </c>
      <c r="D28" s="627" t="s">
        <v>1639</v>
      </c>
      <c r="E28" s="464" t="s">
        <v>146</v>
      </c>
      <c r="F28" s="379">
        <v>2500</v>
      </c>
      <c r="G28" s="221"/>
      <c r="H28" s="523"/>
      <c r="I28" s="166"/>
      <c r="J28" s="178"/>
      <c r="K28" s="212"/>
      <c r="L28" s="231"/>
      <c r="M28" s="232"/>
      <c r="N28" s="231"/>
      <c r="O28" s="231"/>
      <c r="P28" s="231"/>
      <c r="Q28" s="233"/>
    </row>
    <row r="29" spans="1:17" s="56" customFormat="1" ht="51">
      <c r="A29" s="234">
        <v>15</v>
      </c>
      <c r="B29" s="461"/>
      <c r="C29" s="465" t="s">
        <v>643</v>
      </c>
      <c r="D29" s="627" t="s">
        <v>1640</v>
      </c>
      <c r="E29" s="464" t="s">
        <v>146</v>
      </c>
      <c r="F29" s="379">
        <v>20</v>
      </c>
      <c r="G29" s="221"/>
      <c r="H29" s="523"/>
      <c r="I29" s="166"/>
      <c r="J29" s="178"/>
      <c r="K29" s="212"/>
      <c r="L29" s="231"/>
      <c r="M29" s="232"/>
      <c r="N29" s="231"/>
      <c r="O29" s="231"/>
      <c r="P29" s="231"/>
      <c r="Q29" s="233"/>
    </row>
    <row r="30" spans="1:17" s="56" customFormat="1">
      <c r="A30" s="234">
        <v>16</v>
      </c>
      <c r="B30" s="461"/>
      <c r="C30" s="465" t="s">
        <v>1128</v>
      </c>
      <c r="D30" s="463" t="s">
        <v>1129</v>
      </c>
      <c r="E30" s="464" t="s">
        <v>146</v>
      </c>
      <c r="F30" s="379">
        <v>1000</v>
      </c>
      <c r="G30" s="212"/>
      <c r="H30" s="523"/>
      <c r="I30" s="212"/>
      <c r="J30" s="212"/>
      <c r="K30" s="212"/>
      <c r="L30" s="231"/>
      <c r="M30" s="232"/>
      <c r="N30" s="231"/>
      <c r="O30" s="231"/>
      <c r="P30" s="231"/>
      <c r="Q30" s="233"/>
    </row>
    <row r="31" spans="1:17" s="56" customFormat="1">
      <c r="A31" s="234">
        <v>17</v>
      </c>
      <c r="B31" s="461"/>
      <c r="C31" s="462" t="s">
        <v>1130</v>
      </c>
      <c r="D31" s="463" t="s">
        <v>1131</v>
      </c>
      <c r="E31" s="464" t="s">
        <v>146</v>
      </c>
      <c r="F31" s="379">
        <v>10</v>
      </c>
      <c r="G31" s="221"/>
      <c r="H31" s="523"/>
      <c r="I31" s="166"/>
      <c r="J31" s="178"/>
      <c r="K31" s="212"/>
      <c r="L31" s="231"/>
      <c r="M31" s="232"/>
      <c r="N31" s="231"/>
      <c r="O31" s="231"/>
      <c r="P31" s="231"/>
      <c r="Q31" s="233"/>
    </row>
    <row r="32" spans="1:17" s="56" customFormat="1">
      <c r="A32" s="234">
        <v>18</v>
      </c>
      <c r="B32" s="461"/>
      <c r="C32" s="462" t="s">
        <v>595</v>
      </c>
      <c r="D32" s="463"/>
      <c r="E32" s="464" t="s">
        <v>452</v>
      </c>
      <c r="F32" s="379">
        <v>1</v>
      </c>
      <c r="G32" s="221"/>
      <c r="H32" s="523"/>
      <c r="I32" s="166"/>
      <c r="J32" s="178"/>
      <c r="K32" s="212"/>
      <c r="L32" s="231"/>
      <c r="M32" s="232"/>
      <c r="N32" s="231"/>
      <c r="O32" s="231"/>
      <c r="P32" s="231"/>
      <c r="Q32" s="233"/>
    </row>
    <row r="33" spans="1:17" s="56" customFormat="1">
      <c r="A33" s="234">
        <v>19</v>
      </c>
      <c r="B33" s="461"/>
      <c r="C33" s="466" t="s">
        <v>644</v>
      </c>
      <c r="D33" s="466" t="s">
        <v>1641</v>
      </c>
      <c r="E33" s="379" t="s">
        <v>436</v>
      </c>
      <c r="F33" s="379">
        <v>4770</v>
      </c>
      <c r="G33" s="212"/>
      <c r="H33" s="523"/>
      <c r="I33" s="212"/>
      <c r="J33" s="178"/>
      <c r="K33" s="212"/>
      <c r="L33" s="231"/>
      <c r="M33" s="232"/>
      <c r="N33" s="231"/>
      <c r="O33" s="231"/>
      <c r="P33" s="231"/>
      <c r="Q33" s="233"/>
    </row>
    <row r="34" spans="1:17" s="56" customFormat="1">
      <c r="A34" s="234">
        <v>20</v>
      </c>
      <c r="B34" s="461"/>
      <c r="C34" s="466" t="s">
        <v>645</v>
      </c>
      <c r="D34" s="466" t="s">
        <v>1642</v>
      </c>
      <c r="E34" s="379" t="s">
        <v>436</v>
      </c>
      <c r="F34" s="379">
        <v>200</v>
      </c>
      <c r="G34" s="212"/>
      <c r="H34" s="523"/>
      <c r="I34" s="212"/>
      <c r="J34" s="212"/>
      <c r="K34" s="212"/>
      <c r="L34" s="231"/>
      <c r="M34" s="232"/>
      <c r="N34" s="231"/>
      <c r="O34" s="231"/>
      <c r="P34" s="231"/>
      <c r="Q34" s="233"/>
    </row>
    <row r="35" spans="1:17" s="56" customFormat="1" ht="42.75">
      <c r="A35" s="234">
        <v>21</v>
      </c>
      <c r="B35" s="461"/>
      <c r="C35" s="466" t="s">
        <v>558</v>
      </c>
      <c r="D35" s="467" t="s">
        <v>1643</v>
      </c>
      <c r="E35" s="468" t="s">
        <v>452</v>
      </c>
      <c r="F35" s="379">
        <v>1</v>
      </c>
      <c r="G35" s="212"/>
      <c r="H35" s="523"/>
      <c r="I35" s="212"/>
      <c r="J35" s="212"/>
      <c r="K35" s="212"/>
      <c r="L35" s="231"/>
      <c r="M35" s="232"/>
      <c r="N35" s="231"/>
      <c r="O35" s="231"/>
      <c r="P35" s="231"/>
      <c r="Q35" s="233"/>
    </row>
    <row r="36" spans="1:17" s="56" customFormat="1">
      <c r="A36" s="234">
        <v>22</v>
      </c>
      <c r="B36" s="461"/>
      <c r="C36" s="466" t="s">
        <v>646</v>
      </c>
      <c r="D36" s="467"/>
      <c r="E36" s="468" t="s">
        <v>452</v>
      </c>
      <c r="F36" s="379">
        <v>1</v>
      </c>
      <c r="G36" s="212"/>
      <c r="H36" s="523"/>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4" customHeight="1">
      <c r="A38" s="223"/>
      <c r="B38" s="240"/>
      <c r="C38" s="669" t="s">
        <v>98</v>
      </c>
      <c r="D38" s="669"/>
      <c r="E38" s="670"/>
      <c r="F38" s="670"/>
      <c r="G38" s="670"/>
      <c r="H38" s="670"/>
      <c r="I38" s="670"/>
      <c r="J38" s="670"/>
      <c r="K38" s="670"/>
      <c r="L38" s="670"/>
      <c r="M38" s="241"/>
      <c r="N38" s="241"/>
      <c r="O38" s="241"/>
      <c r="P38" s="241"/>
      <c r="Q38" s="241"/>
    </row>
    <row r="39" spans="1:17" s="114" customFormat="1">
      <c r="J39" s="135"/>
    </row>
    <row r="40" spans="1:17" s="1" customFormat="1" ht="12.75" customHeight="1">
      <c r="B40" s="136" t="s">
        <v>52</v>
      </c>
    </row>
    <row r="41" spans="1:17" s="1" customFormat="1" ht="45" customHeight="1">
      <c r="A41" s="685"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685"/>
      <c r="C41" s="685"/>
      <c r="D41" s="685"/>
      <c r="E41" s="685"/>
      <c r="F41" s="685"/>
      <c r="G41" s="685"/>
      <c r="H41" s="685"/>
      <c r="I41" s="685"/>
      <c r="J41" s="685"/>
      <c r="K41" s="685"/>
      <c r="L41" s="685"/>
      <c r="M41" s="685"/>
      <c r="N41" s="685"/>
      <c r="O41" s="685"/>
      <c r="P41" s="685"/>
      <c r="Q41" s="685"/>
    </row>
    <row r="42" spans="1:17" s="1" customFormat="1" ht="76.7" customHeight="1">
      <c r="A42" s="685"/>
      <c r="B42" s="685"/>
      <c r="C42" s="685"/>
      <c r="D42" s="685"/>
      <c r="E42" s="685"/>
      <c r="F42" s="685"/>
      <c r="G42" s="685"/>
      <c r="H42" s="685"/>
      <c r="I42" s="685"/>
      <c r="J42" s="685"/>
      <c r="K42" s="685"/>
      <c r="L42" s="685"/>
      <c r="M42" s="685"/>
      <c r="N42" s="685"/>
      <c r="O42" s="685"/>
      <c r="P42" s="685"/>
      <c r="Q42" s="685"/>
    </row>
    <row r="43" spans="1:17" s="1" customFormat="1" ht="12.75" customHeight="1">
      <c r="B43" s="491"/>
    </row>
    <row r="44" spans="1:17" s="1" customFormat="1" ht="12.75" customHeight="1">
      <c r="B44" s="491"/>
    </row>
    <row r="45" spans="1:17" s="114" customFormat="1">
      <c r="B45" s="114" t="s">
        <v>8</v>
      </c>
      <c r="M45" s="142" t="str">
        <f>Koptame!B41</f>
        <v>Pārbaudīja:</v>
      </c>
      <c r="N45" s="142"/>
      <c r="O45" s="142"/>
      <c r="P45" s="142"/>
      <c r="Q45" s="142"/>
    </row>
    <row r="46" spans="1:17" s="114" customFormat="1">
      <c r="C46" s="134">
        <f>Koptame!C36</f>
        <v>0</v>
      </c>
      <c r="D46" s="134"/>
      <c r="M46" s="134"/>
      <c r="N46" s="660">
        <f>Koptame!C42</f>
        <v>0</v>
      </c>
      <c r="O46" s="660"/>
      <c r="P46" s="142"/>
      <c r="Q46" s="142"/>
    </row>
    <row r="47" spans="1:17" s="114" customFormat="1">
      <c r="C47" s="133">
        <f>Koptame!C37</f>
        <v>0</v>
      </c>
      <c r="D47" s="133"/>
      <c r="M47" s="133"/>
      <c r="N47" s="661">
        <f>Koptame!C43</f>
        <v>0</v>
      </c>
      <c r="O47" s="661"/>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topLeftCell="A31" zoomScale="120" zoomScaleNormal="100" zoomScaleSheetLayoutView="120" workbookViewId="0">
      <selection activeCell="G29" sqref="G29"/>
    </sheetView>
  </sheetViews>
  <sheetFormatPr defaultColWidth="9.140625" defaultRowHeight="14.25"/>
  <cols>
    <col min="1" max="1" width="9" style="19" customWidth="1"/>
    <col min="2" max="2" width="6.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kops2!B29</f>
        <v>2,9</v>
      </c>
    </row>
    <row r="2" spans="1:17" s="24" customFormat="1" ht="15">
      <c r="A2" s="671" t="str">
        <f>C13</f>
        <v xml:space="preserve">Piekļuves kontroles sistēma </v>
      </c>
      <c r="B2" s="671"/>
      <c r="C2" s="671"/>
      <c r="D2" s="671"/>
      <c r="E2" s="671"/>
      <c r="F2" s="671"/>
      <c r="G2" s="671"/>
      <c r="H2" s="671"/>
      <c r="I2" s="671"/>
      <c r="J2" s="671"/>
      <c r="K2" s="671"/>
      <c r="L2" s="671"/>
      <c r="M2" s="671"/>
      <c r="N2" s="671"/>
      <c r="O2" s="671"/>
      <c r="P2" s="671"/>
      <c r="Q2" s="671"/>
    </row>
    <row r="3" spans="1:17" ht="15">
      <c r="A3" s="20"/>
      <c r="B3" s="20"/>
      <c r="C3" s="20" t="s">
        <v>11</v>
      </c>
      <c r="D3" s="20"/>
      <c r="E3" s="673" t="str">
        <f>Koptame!C11</f>
        <v>Pirmsskolas izglītības iestāde</v>
      </c>
      <c r="F3" s="673"/>
      <c r="G3" s="673"/>
      <c r="H3" s="673"/>
      <c r="I3" s="673"/>
      <c r="J3" s="673"/>
      <c r="K3" s="673"/>
      <c r="L3" s="673"/>
      <c r="M3" s="673"/>
      <c r="N3" s="673"/>
      <c r="O3" s="673"/>
      <c r="P3" s="673"/>
      <c r="Q3" s="673"/>
    </row>
    <row r="4" spans="1:17"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20"/>
      <c r="C5" s="20" t="s">
        <v>13</v>
      </c>
      <c r="D5" s="20"/>
      <c r="E5" s="673" t="str">
        <f>Koptame!C13</f>
        <v>Baložu iela 33, Baloži, Ķekavas novads</v>
      </c>
      <c r="F5" s="673"/>
      <c r="G5" s="673"/>
      <c r="H5" s="673"/>
      <c r="I5" s="673"/>
      <c r="J5" s="673"/>
      <c r="K5" s="673"/>
      <c r="L5" s="673"/>
      <c r="M5" s="673"/>
      <c r="N5" s="673"/>
      <c r="O5" s="673"/>
      <c r="P5" s="673"/>
      <c r="Q5" s="673"/>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73.5" customHeight="1">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7">
      <c r="A15" s="251">
        <v>1</v>
      </c>
      <c r="B15" s="525"/>
      <c r="C15" s="526" t="s">
        <v>501</v>
      </c>
      <c r="D15" s="526" t="s">
        <v>1644</v>
      </c>
      <c r="E15" s="374" t="s">
        <v>436</v>
      </c>
      <c r="F15" s="374">
        <v>7</v>
      </c>
      <c r="G15" s="192"/>
      <c r="H15" s="192"/>
      <c r="I15" s="190"/>
      <c r="J15" s="184"/>
      <c r="K15" s="193"/>
      <c r="L15" s="231"/>
      <c r="M15" s="232"/>
      <c r="N15" s="231"/>
      <c r="O15" s="231"/>
      <c r="P15" s="231"/>
      <c r="Q15" s="233"/>
    </row>
    <row r="16" spans="1:17" s="56" customFormat="1" ht="57">
      <c r="A16" s="251">
        <v>2</v>
      </c>
      <c r="B16" s="525"/>
      <c r="C16" s="526" t="s">
        <v>502</v>
      </c>
      <c r="D16" s="526" t="s">
        <v>1645</v>
      </c>
      <c r="E16" s="374" t="s">
        <v>436</v>
      </c>
      <c r="F16" s="374">
        <v>20</v>
      </c>
      <c r="G16" s="192"/>
      <c r="H16" s="192"/>
      <c r="I16" s="190"/>
      <c r="J16" s="184"/>
      <c r="K16" s="193"/>
      <c r="L16" s="231"/>
      <c r="M16" s="232"/>
      <c r="N16" s="231"/>
      <c r="O16" s="231"/>
      <c r="P16" s="231"/>
      <c r="Q16" s="233"/>
    </row>
    <row r="17" spans="1:17" s="56" customFormat="1" ht="57">
      <c r="A17" s="251">
        <v>3</v>
      </c>
      <c r="B17" s="525"/>
      <c r="C17" s="526" t="s">
        <v>439</v>
      </c>
      <c r="D17" s="526" t="s">
        <v>1646</v>
      </c>
      <c r="E17" s="374" t="s">
        <v>452</v>
      </c>
      <c r="F17" s="374">
        <v>7</v>
      </c>
      <c r="G17" s="192"/>
      <c r="H17" s="192"/>
      <c r="I17" s="190"/>
      <c r="J17" s="184"/>
      <c r="K17" s="193"/>
      <c r="L17" s="231"/>
      <c r="M17" s="232"/>
      <c r="N17" s="231"/>
      <c r="O17" s="231"/>
      <c r="P17" s="231"/>
      <c r="Q17" s="233"/>
    </row>
    <row r="18" spans="1:17" s="56" customFormat="1">
      <c r="A18" s="251">
        <v>4</v>
      </c>
      <c r="B18" s="525"/>
      <c r="C18" s="526" t="s">
        <v>440</v>
      </c>
      <c r="D18" s="526" t="s">
        <v>441</v>
      </c>
      <c r="E18" s="374" t="s">
        <v>452</v>
      </c>
      <c r="F18" s="374">
        <v>7</v>
      </c>
      <c r="G18" s="192"/>
      <c r="H18" s="192"/>
      <c r="I18" s="190"/>
      <c r="J18" s="184"/>
      <c r="K18" s="193"/>
      <c r="L18" s="231"/>
      <c r="M18" s="232"/>
      <c r="N18" s="231"/>
      <c r="O18" s="231"/>
      <c r="P18" s="231"/>
      <c r="Q18" s="233"/>
    </row>
    <row r="19" spans="1:17" s="56" customFormat="1" ht="57">
      <c r="A19" s="251">
        <v>5</v>
      </c>
      <c r="B19" s="525"/>
      <c r="C19" s="526" t="s">
        <v>503</v>
      </c>
      <c r="D19" s="526" t="s">
        <v>1647</v>
      </c>
      <c r="E19" s="374" t="s">
        <v>436</v>
      </c>
      <c r="F19" s="374">
        <v>52</v>
      </c>
      <c r="G19" s="192"/>
      <c r="H19" s="192"/>
      <c r="I19" s="190"/>
      <c r="J19" s="184"/>
      <c r="K19" s="193"/>
      <c r="L19" s="231"/>
      <c r="M19" s="232"/>
      <c r="N19" s="231"/>
      <c r="O19" s="231"/>
      <c r="P19" s="231"/>
      <c r="Q19" s="233"/>
    </row>
    <row r="20" spans="1:17" s="56" customFormat="1" ht="42.75">
      <c r="A20" s="251">
        <v>6</v>
      </c>
      <c r="B20" s="525"/>
      <c r="C20" s="526" t="s">
        <v>503</v>
      </c>
      <c r="D20" s="526" t="s">
        <v>1648</v>
      </c>
      <c r="E20" s="374" t="s">
        <v>436</v>
      </c>
      <c r="F20" s="374">
        <v>2</v>
      </c>
      <c r="G20" s="192"/>
      <c r="H20" s="192"/>
      <c r="I20" s="190"/>
      <c r="J20" s="184"/>
      <c r="K20" s="193"/>
      <c r="L20" s="231"/>
      <c r="M20" s="232"/>
      <c r="N20" s="231"/>
      <c r="O20" s="231"/>
      <c r="P20" s="231"/>
      <c r="Q20" s="233"/>
    </row>
    <row r="21" spans="1:17" s="56" customFormat="1" ht="42.75">
      <c r="A21" s="251">
        <v>7</v>
      </c>
      <c r="B21" s="525"/>
      <c r="C21" s="526" t="s">
        <v>504</v>
      </c>
      <c r="D21" s="526" t="s">
        <v>1649</v>
      </c>
      <c r="E21" s="374" t="s">
        <v>436</v>
      </c>
      <c r="F21" s="374">
        <v>54</v>
      </c>
      <c r="G21" s="192"/>
      <c r="H21" s="192"/>
      <c r="I21" s="190"/>
      <c r="J21" s="184"/>
      <c r="K21" s="193"/>
      <c r="L21" s="231"/>
      <c r="M21" s="232"/>
      <c r="N21" s="231"/>
      <c r="O21" s="231"/>
      <c r="P21" s="231"/>
      <c r="Q21" s="233"/>
    </row>
    <row r="22" spans="1:17" s="56" customFormat="1">
      <c r="A22" s="251">
        <v>8</v>
      </c>
      <c r="B22" s="525"/>
      <c r="C22" s="526" t="s">
        <v>444</v>
      </c>
      <c r="D22" s="526"/>
      <c r="E22" s="374" t="s">
        <v>436</v>
      </c>
      <c r="F22" s="374">
        <v>61</v>
      </c>
      <c r="G22" s="192"/>
      <c r="H22" s="192"/>
      <c r="I22" s="190"/>
      <c r="J22" s="184"/>
      <c r="K22" s="193"/>
      <c r="L22" s="231"/>
      <c r="M22" s="232"/>
      <c r="N22" s="231"/>
      <c r="O22" s="231"/>
      <c r="P22" s="231"/>
      <c r="Q22" s="233"/>
    </row>
    <row r="23" spans="1:17" s="56" customFormat="1">
      <c r="A23" s="251">
        <v>9</v>
      </c>
      <c r="B23" s="525"/>
      <c r="C23" s="526" t="s">
        <v>505</v>
      </c>
      <c r="D23" s="526"/>
      <c r="E23" s="374" t="s">
        <v>436</v>
      </c>
      <c r="F23" s="374">
        <v>54</v>
      </c>
      <c r="G23" s="192"/>
      <c r="H23" s="192"/>
      <c r="I23" s="190"/>
      <c r="J23" s="184"/>
      <c r="K23" s="193"/>
      <c r="L23" s="231"/>
      <c r="M23" s="232"/>
      <c r="N23" s="231"/>
      <c r="O23" s="231"/>
      <c r="P23" s="231"/>
      <c r="Q23" s="233"/>
    </row>
    <row r="24" spans="1:17" s="56" customFormat="1">
      <c r="A24" s="251">
        <v>10</v>
      </c>
      <c r="B24" s="525"/>
      <c r="C24" s="526" t="s">
        <v>506</v>
      </c>
      <c r="D24" s="526" t="s">
        <v>507</v>
      </c>
      <c r="E24" s="374" t="s">
        <v>146</v>
      </c>
      <c r="F24" s="374">
        <v>7000</v>
      </c>
      <c r="G24" s="192"/>
      <c r="H24" s="192"/>
      <c r="I24" s="190"/>
      <c r="J24" s="195"/>
      <c r="K24" s="196"/>
      <c r="L24" s="231"/>
      <c r="M24" s="232"/>
      <c r="N24" s="231"/>
      <c r="O24" s="231"/>
      <c r="P24" s="231"/>
      <c r="Q24" s="233"/>
    </row>
    <row r="25" spans="1:17" s="56" customFormat="1" ht="28.5">
      <c r="A25" s="251">
        <v>11</v>
      </c>
      <c r="B25" s="525"/>
      <c r="C25" s="526" t="s">
        <v>508</v>
      </c>
      <c r="D25" s="526" t="s">
        <v>509</v>
      </c>
      <c r="E25" s="374" t="s">
        <v>146</v>
      </c>
      <c r="F25" s="374">
        <v>30</v>
      </c>
      <c r="G25" s="192"/>
      <c r="H25" s="192"/>
      <c r="I25" s="190"/>
      <c r="J25" s="195"/>
      <c r="K25" s="196"/>
      <c r="L25" s="231"/>
      <c r="M25" s="232"/>
      <c r="N25" s="231"/>
      <c r="O25" s="231"/>
      <c r="P25" s="231"/>
      <c r="Q25" s="233"/>
    </row>
    <row r="26" spans="1:17" s="56" customFormat="1">
      <c r="A26" s="251">
        <v>12</v>
      </c>
      <c r="B26" s="525"/>
      <c r="C26" s="526" t="s">
        <v>449</v>
      </c>
      <c r="D26" s="526" t="s">
        <v>1132</v>
      </c>
      <c r="E26" s="374" t="s">
        <v>146</v>
      </c>
      <c r="F26" s="374">
        <v>60</v>
      </c>
      <c r="G26" s="192"/>
      <c r="H26" s="192"/>
      <c r="I26" s="190"/>
      <c r="J26" s="182"/>
      <c r="K26" s="182"/>
      <c r="L26" s="231"/>
      <c r="M26" s="232"/>
      <c r="N26" s="231"/>
      <c r="O26" s="231"/>
      <c r="P26" s="231"/>
      <c r="Q26" s="233"/>
    </row>
    <row r="27" spans="1:17" s="56" customFormat="1">
      <c r="A27" s="251">
        <v>13</v>
      </c>
      <c r="B27" s="525"/>
      <c r="C27" s="526" t="s">
        <v>1133</v>
      </c>
      <c r="D27" s="526" t="s">
        <v>1131</v>
      </c>
      <c r="E27" s="374" t="s">
        <v>146</v>
      </c>
      <c r="F27" s="374">
        <v>10</v>
      </c>
      <c r="G27" s="192"/>
      <c r="H27" s="192"/>
      <c r="I27" s="190"/>
      <c r="J27" s="182"/>
      <c r="K27" s="182"/>
      <c r="L27" s="231"/>
      <c r="M27" s="232"/>
      <c r="N27" s="231"/>
      <c r="O27" s="231"/>
      <c r="P27" s="231"/>
      <c r="Q27" s="233"/>
    </row>
    <row r="28" spans="1:17" s="56" customFormat="1">
      <c r="A28" s="251">
        <v>14</v>
      </c>
      <c r="B28" s="525"/>
      <c r="C28" s="526" t="s">
        <v>1134</v>
      </c>
      <c r="D28" s="526" t="s">
        <v>1131</v>
      </c>
      <c r="E28" s="374" t="s">
        <v>146</v>
      </c>
      <c r="F28" s="374">
        <v>10</v>
      </c>
      <c r="G28" s="192"/>
      <c r="H28" s="192"/>
      <c r="I28" s="190"/>
      <c r="J28" s="182"/>
      <c r="K28" s="182"/>
      <c r="L28" s="231"/>
      <c r="M28" s="232"/>
      <c r="N28" s="231"/>
      <c r="O28" s="231"/>
      <c r="P28" s="231"/>
      <c r="Q28" s="233"/>
    </row>
    <row r="29" spans="1:17" s="56" customFormat="1">
      <c r="A29" s="251">
        <v>15</v>
      </c>
      <c r="B29" s="525"/>
      <c r="C29" s="526" t="s">
        <v>451</v>
      </c>
      <c r="D29" s="526"/>
      <c r="E29" s="374" t="s">
        <v>452</v>
      </c>
      <c r="F29" s="374">
        <v>1</v>
      </c>
      <c r="G29" s="192"/>
      <c r="H29" s="192"/>
      <c r="I29" s="190"/>
      <c r="J29" s="160"/>
      <c r="K29" s="196"/>
      <c r="L29" s="231"/>
      <c r="M29" s="232"/>
      <c r="N29" s="231"/>
      <c r="O29" s="231"/>
      <c r="P29" s="231"/>
      <c r="Q29" s="233"/>
    </row>
    <row r="30" spans="1:17" s="56" customFormat="1">
      <c r="A30" s="251">
        <v>16</v>
      </c>
      <c r="B30" s="525"/>
      <c r="C30" s="526" t="s">
        <v>510</v>
      </c>
      <c r="D30" s="527" t="s">
        <v>1650</v>
      </c>
      <c r="E30" s="374" t="s">
        <v>436</v>
      </c>
      <c r="F30" s="374">
        <v>1</v>
      </c>
      <c r="G30" s="192"/>
      <c r="H30" s="192"/>
      <c r="I30" s="190"/>
      <c r="J30" s="184"/>
      <c r="K30" s="193"/>
      <c r="L30" s="231"/>
      <c r="M30" s="232"/>
      <c r="N30" s="231"/>
      <c r="O30" s="231"/>
      <c r="P30" s="231"/>
      <c r="Q30" s="233"/>
    </row>
    <row r="31" spans="1:17" s="56" customFormat="1" ht="42.75">
      <c r="A31" s="251">
        <v>17</v>
      </c>
      <c r="B31" s="525"/>
      <c r="C31" s="526" t="s">
        <v>511</v>
      </c>
      <c r="D31" s="526" t="s">
        <v>1651</v>
      </c>
      <c r="E31" s="374" t="s">
        <v>436</v>
      </c>
      <c r="F31" s="374">
        <v>2</v>
      </c>
      <c r="G31" s="192"/>
      <c r="H31" s="192"/>
      <c r="I31" s="190"/>
      <c r="J31" s="184"/>
      <c r="K31" s="193"/>
      <c r="L31" s="231"/>
      <c r="M31" s="232"/>
      <c r="N31" s="231"/>
      <c r="O31" s="231"/>
      <c r="P31" s="231"/>
      <c r="Q31" s="233"/>
    </row>
    <row r="32" spans="1:17" s="56" customFormat="1" ht="42.75">
      <c r="A32" s="251">
        <v>18</v>
      </c>
      <c r="B32" s="525"/>
      <c r="C32" s="526" t="s">
        <v>512</v>
      </c>
      <c r="D32" s="526" t="s">
        <v>1652</v>
      </c>
      <c r="E32" s="374" t="s">
        <v>436</v>
      </c>
      <c r="F32" s="374">
        <v>1</v>
      </c>
      <c r="G32" s="192"/>
      <c r="H32" s="192"/>
      <c r="I32" s="190"/>
      <c r="J32" s="184"/>
      <c r="K32" s="193"/>
      <c r="L32" s="231"/>
      <c r="M32" s="232"/>
      <c r="N32" s="231"/>
      <c r="O32" s="231"/>
      <c r="P32" s="231"/>
      <c r="Q32" s="233"/>
    </row>
    <row r="33" spans="1:17" s="56" customFormat="1" ht="57">
      <c r="A33" s="251">
        <v>19</v>
      </c>
      <c r="B33" s="525"/>
      <c r="C33" s="526" t="s">
        <v>1653</v>
      </c>
      <c r="D33" s="526"/>
      <c r="E33" s="374" t="s">
        <v>452</v>
      </c>
      <c r="F33" s="374">
        <v>1</v>
      </c>
      <c r="G33" s="192"/>
      <c r="H33" s="192"/>
      <c r="I33" s="190"/>
      <c r="J33" s="195"/>
      <c r="K33" s="196"/>
      <c r="L33" s="231"/>
      <c r="M33" s="232"/>
      <c r="N33" s="231"/>
      <c r="O33" s="231"/>
      <c r="P33" s="231"/>
      <c r="Q33" s="233"/>
    </row>
    <row r="34" spans="1:17" s="56" customFormat="1" ht="28.5">
      <c r="A34" s="251">
        <v>20</v>
      </c>
      <c r="B34" s="525"/>
      <c r="C34" s="526" t="s">
        <v>513</v>
      </c>
      <c r="D34" s="526"/>
      <c r="E34" s="374" t="s">
        <v>452</v>
      </c>
      <c r="F34" s="374">
        <v>1</v>
      </c>
      <c r="G34" s="192"/>
      <c r="H34" s="192"/>
      <c r="I34" s="190"/>
      <c r="J34" s="195"/>
      <c r="K34" s="196"/>
      <c r="L34" s="231"/>
      <c r="M34" s="232"/>
      <c r="N34" s="231"/>
      <c r="O34" s="231"/>
      <c r="P34" s="231"/>
      <c r="Q34" s="233"/>
    </row>
    <row r="35" spans="1:17" s="56" customFormat="1" ht="15">
      <c r="A35" s="366"/>
      <c r="B35" s="367"/>
      <c r="C35" s="368"/>
      <c r="D35" s="368"/>
      <c r="E35" s="325"/>
      <c r="F35" s="369"/>
      <c r="G35" s="370"/>
      <c r="H35" s="370"/>
      <c r="I35" s="257"/>
      <c r="J35" s="257"/>
      <c r="K35" s="257"/>
      <c r="L35" s="371"/>
      <c r="M35" s="372"/>
      <c r="N35" s="371"/>
      <c r="O35" s="371"/>
      <c r="P35" s="371"/>
      <c r="Q35" s="373"/>
    </row>
    <row r="36" spans="1:17" ht="15.4" customHeight="1">
      <c r="A36" s="223"/>
      <c r="B36" s="223"/>
      <c r="C36" s="669" t="s">
        <v>98</v>
      </c>
      <c r="D36" s="669"/>
      <c r="E36" s="670"/>
      <c r="F36" s="670"/>
      <c r="G36" s="670"/>
      <c r="H36" s="670"/>
      <c r="I36" s="670"/>
      <c r="J36" s="670"/>
      <c r="K36" s="670"/>
      <c r="L36" s="670"/>
      <c r="M36" s="241"/>
      <c r="N36" s="241"/>
      <c r="O36" s="241"/>
      <c r="P36" s="241"/>
      <c r="Q36" s="241"/>
    </row>
    <row r="37" spans="1:17" s="114" customFormat="1">
      <c r="J37" s="135"/>
    </row>
    <row r="38" spans="1:17" customFormat="1" ht="12.75" customHeight="1">
      <c r="B38" s="136" t="s">
        <v>52</v>
      </c>
    </row>
    <row r="39" spans="1:17" customFormat="1" ht="45" customHeight="1">
      <c r="A39"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663"/>
      <c r="C39" s="663"/>
      <c r="D39" s="663"/>
      <c r="E39" s="663"/>
      <c r="F39" s="663"/>
      <c r="G39" s="663"/>
      <c r="H39" s="663"/>
      <c r="I39" s="663"/>
      <c r="J39" s="663"/>
      <c r="K39" s="663"/>
      <c r="L39" s="663"/>
      <c r="M39" s="663"/>
      <c r="N39" s="663"/>
      <c r="O39" s="663"/>
      <c r="P39" s="663"/>
      <c r="Q39" s="663"/>
    </row>
    <row r="40" spans="1:17" customFormat="1" ht="76.7" customHeight="1">
      <c r="A40" s="663"/>
      <c r="B40" s="663"/>
      <c r="C40" s="663"/>
      <c r="D40" s="663"/>
      <c r="E40" s="663"/>
      <c r="F40" s="663"/>
      <c r="G40" s="663"/>
      <c r="H40" s="663"/>
      <c r="I40" s="663"/>
      <c r="J40" s="663"/>
      <c r="K40" s="663"/>
      <c r="L40" s="663"/>
      <c r="M40" s="663"/>
      <c r="N40" s="663"/>
      <c r="O40" s="663"/>
      <c r="P40" s="663"/>
      <c r="Q40" s="663"/>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660">
        <f>Koptame!C42</f>
        <v>0</v>
      </c>
      <c r="O44" s="660"/>
      <c r="P44" s="142"/>
      <c r="Q44" s="142"/>
    </row>
    <row r="45" spans="1:17" s="114" customFormat="1">
      <c r="C45" s="133">
        <f>Koptame!C37</f>
        <v>0</v>
      </c>
      <c r="D45" s="133"/>
      <c r="M45" s="133"/>
      <c r="N45" s="661">
        <f>Koptame!C43</f>
        <v>0</v>
      </c>
      <c r="O45" s="661"/>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zoomScaleNormal="100" zoomScaleSheetLayoutView="100" workbookViewId="0">
      <selection activeCell="D20" sqref="D20"/>
    </sheetView>
  </sheetViews>
  <sheetFormatPr defaultColWidth="9.140625" defaultRowHeight="14.25"/>
  <cols>
    <col min="1" max="1" width="9" style="19" customWidth="1"/>
    <col min="2" max="2" width="9.28515625" style="19" customWidth="1"/>
    <col min="3" max="3" width="46.4257812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t="str">
        <f>kops2!B30</f>
        <v>2,10</v>
      </c>
    </row>
    <row r="2" spans="1:17" s="24" customFormat="1" ht="15">
      <c r="A2" s="671" t="str">
        <f>C13</f>
        <v>Elektronisko sakaru sistēma</v>
      </c>
      <c r="B2" s="671"/>
      <c r="C2" s="671"/>
      <c r="D2" s="671"/>
      <c r="E2" s="671"/>
      <c r="F2" s="671"/>
      <c r="G2" s="671"/>
      <c r="H2" s="671"/>
      <c r="I2" s="671"/>
      <c r="J2" s="671"/>
      <c r="K2" s="671"/>
      <c r="L2" s="671"/>
      <c r="M2" s="671"/>
      <c r="N2" s="671"/>
      <c r="O2" s="671"/>
      <c r="P2" s="671"/>
      <c r="Q2" s="671"/>
    </row>
    <row r="3" spans="1:17" ht="15">
      <c r="A3" s="20"/>
      <c r="B3" s="20"/>
      <c r="C3" s="48" t="s">
        <v>11</v>
      </c>
      <c r="D3" s="48"/>
      <c r="E3" s="673" t="str">
        <f>Koptame!C11</f>
        <v>Pirmsskolas izglītības iestāde</v>
      </c>
      <c r="F3" s="673"/>
      <c r="G3" s="673"/>
      <c r="H3" s="673"/>
      <c r="I3" s="673"/>
      <c r="J3" s="673"/>
      <c r="K3" s="673"/>
      <c r="L3" s="673"/>
      <c r="M3" s="673"/>
      <c r="N3" s="673"/>
      <c r="O3" s="673"/>
      <c r="P3" s="673"/>
      <c r="Q3" s="673"/>
    </row>
    <row r="4" spans="1:17" ht="15">
      <c r="A4" s="20"/>
      <c r="B4" s="20"/>
      <c r="C4" s="48" t="s">
        <v>12</v>
      </c>
      <c r="D4" s="48"/>
      <c r="E4" s="673" t="str">
        <f>Koptame!C12</f>
        <v>Pirmsskolas izglītības iestādes jaunbūve</v>
      </c>
      <c r="F4" s="673"/>
      <c r="G4" s="673"/>
      <c r="H4" s="673"/>
      <c r="I4" s="673"/>
      <c r="J4" s="673"/>
      <c r="K4" s="673"/>
      <c r="L4" s="673"/>
      <c r="M4" s="673"/>
      <c r="N4" s="673"/>
      <c r="O4" s="673"/>
      <c r="P4" s="673"/>
      <c r="Q4" s="673"/>
    </row>
    <row r="5" spans="1:17" ht="15">
      <c r="A5" s="20"/>
      <c r="B5" s="20"/>
      <c r="C5" s="48" t="s">
        <v>13</v>
      </c>
      <c r="D5" s="48"/>
      <c r="E5" s="673" t="str">
        <f>Koptame!C13</f>
        <v>Baložu iela 33, Baloži, Ķekavas novads</v>
      </c>
      <c r="F5" s="673"/>
      <c r="G5" s="673"/>
      <c r="H5" s="673"/>
      <c r="I5" s="673"/>
      <c r="J5" s="673"/>
      <c r="K5" s="673"/>
      <c r="L5" s="673"/>
      <c r="M5" s="673"/>
      <c r="N5" s="673"/>
      <c r="O5" s="673"/>
      <c r="P5" s="673"/>
      <c r="Q5" s="67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5.5">
      <c r="A15" s="251">
        <v>1</v>
      </c>
      <c r="B15" s="375"/>
      <c r="C15" s="376" t="s">
        <v>514</v>
      </c>
      <c r="D15" s="380" t="s">
        <v>515</v>
      </c>
      <c r="E15" s="392" t="s">
        <v>452</v>
      </c>
      <c r="F15" s="392">
        <v>1</v>
      </c>
      <c r="G15" s="196"/>
      <c r="H15" s="189"/>
      <c r="I15" s="190"/>
      <c r="J15" s="160"/>
      <c r="K15" s="196"/>
      <c r="L15" s="231"/>
      <c r="M15" s="232"/>
      <c r="N15" s="231"/>
      <c r="O15" s="231"/>
      <c r="P15" s="231"/>
      <c r="Q15" s="233"/>
    </row>
    <row r="16" spans="1:17" s="56" customFormat="1" ht="25.5">
      <c r="A16" s="251">
        <v>2</v>
      </c>
      <c r="B16" s="375"/>
      <c r="C16" s="376" t="s">
        <v>516</v>
      </c>
      <c r="D16" s="380" t="s">
        <v>517</v>
      </c>
      <c r="E16" s="392" t="s">
        <v>452</v>
      </c>
      <c r="F16" s="392">
        <v>1</v>
      </c>
      <c r="G16" s="198"/>
      <c r="H16" s="189"/>
      <c r="I16" s="190"/>
      <c r="J16" s="160"/>
      <c r="K16" s="196"/>
      <c r="L16" s="231"/>
      <c r="M16" s="232"/>
      <c r="N16" s="231"/>
      <c r="O16" s="231"/>
      <c r="P16" s="231"/>
      <c r="Q16" s="233"/>
    </row>
    <row r="17" spans="1:17" s="56" customFormat="1">
      <c r="A17" s="251">
        <v>3</v>
      </c>
      <c r="B17" s="375"/>
      <c r="C17" s="376" t="s">
        <v>518</v>
      </c>
      <c r="D17" s="380"/>
      <c r="E17" s="392" t="s">
        <v>452</v>
      </c>
      <c r="F17" s="392">
        <v>1</v>
      </c>
      <c r="G17" s="199"/>
      <c r="H17" s="189"/>
      <c r="I17" s="190"/>
      <c r="J17" s="160"/>
      <c r="K17" s="196"/>
      <c r="L17" s="231"/>
      <c r="M17" s="232"/>
      <c r="N17" s="231"/>
      <c r="O17" s="231"/>
      <c r="P17" s="231"/>
      <c r="Q17" s="233"/>
    </row>
    <row r="18" spans="1:17" s="56" customFormat="1">
      <c r="A18" s="251">
        <v>4</v>
      </c>
      <c r="B18" s="375"/>
      <c r="C18" s="376" t="s">
        <v>519</v>
      </c>
      <c r="D18" s="380" t="s">
        <v>520</v>
      </c>
      <c r="E18" s="392" t="s">
        <v>452</v>
      </c>
      <c r="F18" s="392">
        <v>1</v>
      </c>
      <c r="G18" s="199"/>
      <c r="H18" s="189"/>
      <c r="I18" s="190"/>
      <c r="J18" s="160"/>
      <c r="K18" s="196"/>
      <c r="L18" s="231"/>
      <c r="M18" s="232"/>
      <c r="N18" s="231"/>
      <c r="O18" s="231"/>
      <c r="P18" s="231"/>
      <c r="Q18" s="233"/>
    </row>
    <row r="19" spans="1:17" s="56" customFormat="1" ht="25.5">
      <c r="A19" s="251">
        <v>5</v>
      </c>
      <c r="B19" s="375"/>
      <c r="C19" s="376" t="s">
        <v>521</v>
      </c>
      <c r="D19" s="380" t="s">
        <v>522</v>
      </c>
      <c r="E19" s="392" t="s">
        <v>452</v>
      </c>
      <c r="F19" s="392">
        <v>1</v>
      </c>
      <c r="G19" s="200"/>
      <c r="H19" s="189"/>
      <c r="I19" s="160"/>
      <c r="J19" s="160"/>
      <c r="K19" s="201"/>
      <c r="L19" s="231"/>
      <c r="M19" s="232"/>
      <c r="N19" s="231"/>
      <c r="O19" s="231"/>
      <c r="P19" s="231"/>
      <c r="Q19" s="233"/>
    </row>
    <row r="20" spans="1:17" s="56" customFormat="1" ht="25.5">
      <c r="A20" s="251">
        <v>6</v>
      </c>
      <c r="B20" s="375"/>
      <c r="C20" s="528" t="s">
        <v>523</v>
      </c>
      <c r="D20" s="380" t="s">
        <v>524</v>
      </c>
      <c r="E20" s="392" t="s">
        <v>452</v>
      </c>
      <c r="F20" s="392">
        <v>1</v>
      </c>
      <c r="G20" s="200"/>
      <c r="H20" s="189"/>
      <c r="I20" s="160"/>
      <c r="J20" s="160"/>
      <c r="K20" s="201"/>
      <c r="L20" s="231"/>
      <c r="M20" s="232"/>
      <c r="N20" s="231"/>
      <c r="O20" s="231"/>
      <c r="P20" s="231"/>
      <c r="Q20" s="233"/>
    </row>
    <row r="21" spans="1:17" s="56" customFormat="1">
      <c r="A21" s="251">
        <v>7</v>
      </c>
      <c r="B21" s="375"/>
      <c r="C21" s="376" t="s">
        <v>525</v>
      </c>
      <c r="D21" s="380" t="s">
        <v>526</v>
      </c>
      <c r="E21" s="392" t="s">
        <v>436</v>
      </c>
      <c r="F21" s="392">
        <v>4</v>
      </c>
      <c r="G21" s="202"/>
      <c r="H21" s="189"/>
      <c r="I21" s="160"/>
      <c r="J21" s="160"/>
      <c r="K21" s="201"/>
      <c r="L21" s="231"/>
      <c r="M21" s="232"/>
      <c r="N21" s="231"/>
      <c r="O21" s="231"/>
      <c r="P21" s="231"/>
      <c r="Q21" s="233"/>
    </row>
    <row r="22" spans="1:17" s="56" customFormat="1" ht="25.5">
      <c r="A22" s="251">
        <v>8</v>
      </c>
      <c r="B22" s="375"/>
      <c r="C22" s="376" t="s">
        <v>527</v>
      </c>
      <c r="D22" s="380" t="s">
        <v>528</v>
      </c>
      <c r="E22" s="392" t="s">
        <v>436</v>
      </c>
      <c r="F22" s="392">
        <v>1</v>
      </c>
      <c r="G22" s="188"/>
      <c r="H22" s="189"/>
      <c r="I22" s="160"/>
      <c r="J22" s="160"/>
      <c r="K22" s="201"/>
      <c r="L22" s="231"/>
      <c r="M22" s="232"/>
      <c r="N22" s="231"/>
      <c r="O22" s="231"/>
      <c r="P22" s="231"/>
      <c r="Q22" s="233"/>
    </row>
    <row r="23" spans="1:17" s="56" customFormat="1" ht="25.5">
      <c r="A23" s="251">
        <v>9</v>
      </c>
      <c r="B23" s="375"/>
      <c r="C23" s="376" t="s">
        <v>527</v>
      </c>
      <c r="D23" s="380" t="s">
        <v>529</v>
      </c>
      <c r="E23" s="392" t="s">
        <v>436</v>
      </c>
      <c r="F23" s="392">
        <v>1</v>
      </c>
      <c r="G23" s="188"/>
      <c r="H23" s="189"/>
      <c r="I23" s="160"/>
      <c r="J23" s="160"/>
      <c r="K23" s="201"/>
      <c r="L23" s="231"/>
      <c r="M23" s="232"/>
      <c r="N23" s="231"/>
      <c r="O23" s="231"/>
      <c r="P23" s="231"/>
      <c r="Q23" s="233"/>
    </row>
    <row r="24" spans="1:17" s="56" customFormat="1">
      <c r="A24" s="251">
        <v>10</v>
      </c>
      <c r="B24" s="375"/>
      <c r="C24" s="381" t="s">
        <v>530</v>
      </c>
      <c r="D24" s="381"/>
      <c r="E24" s="529" t="s">
        <v>436</v>
      </c>
      <c r="F24" s="529">
        <v>1</v>
      </c>
      <c r="G24" s="202"/>
      <c r="H24" s="189"/>
      <c r="I24" s="160"/>
      <c r="J24" s="160"/>
      <c r="K24" s="201"/>
      <c r="L24" s="231"/>
      <c r="M24" s="232"/>
      <c r="N24" s="231"/>
      <c r="O24" s="231"/>
      <c r="P24" s="231"/>
      <c r="Q24" s="233"/>
    </row>
    <row r="25" spans="1:17" s="56" customFormat="1" ht="25.5">
      <c r="A25" s="251">
        <v>11</v>
      </c>
      <c r="B25" s="375"/>
      <c r="C25" s="383" t="s">
        <v>531</v>
      </c>
      <c r="D25" s="384" t="s">
        <v>532</v>
      </c>
      <c r="E25" s="529" t="s">
        <v>436</v>
      </c>
      <c r="F25" s="529">
        <v>4</v>
      </c>
      <c r="G25" s="188"/>
      <c r="H25" s="189"/>
      <c r="I25" s="160"/>
      <c r="J25" s="160"/>
      <c r="K25" s="201"/>
      <c r="L25" s="231"/>
      <c r="M25" s="232"/>
      <c r="N25" s="231"/>
      <c r="O25" s="231"/>
      <c r="P25" s="231"/>
      <c r="Q25" s="233"/>
    </row>
    <row r="26" spans="1:17" s="56" customFormat="1">
      <c r="A26" s="251">
        <v>12</v>
      </c>
      <c r="B26" s="375"/>
      <c r="C26" s="383" t="s">
        <v>533</v>
      </c>
      <c r="D26" s="384" t="s">
        <v>534</v>
      </c>
      <c r="E26" s="529" t="s">
        <v>436</v>
      </c>
      <c r="F26" s="529">
        <f>F31*2+F32+F33*2+4</f>
        <v>81</v>
      </c>
      <c r="G26" s="188"/>
      <c r="H26" s="189"/>
      <c r="I26" s="160"/>
      <c r="J26" s="160"/>
      <c r="K26" s="201"/>
      <c r="L26" s="231"/>
      <c r="M26" s="232"/>
      <c r="N26" s="231"/>
      <c r="O26" s="231"/>
      <c r="P26" s="231"/>
      <c r="Q26" s="233"/>
    </row>
    <row r="27" spans="1:17" s="56" customFormat="1" ht="89.25">
      <c r="A27" s="251">
        <v>13</v>
      </c>
      <c r="B27" s="375"/>
      <c r="C27" s="530" t="s">
        <v>535</v>
      </c>
      <c r="D27" s="386" t="s">
        <v>536</v>
      </c>
      <c r="E27" s="529" t="s">
        <v>436</v>
      </c>
      <c r="F27" s="529">
        <v>1</v>
      </c>
      <c r="G27" s="196"/>
      <c r="H27" s="189"/>
      <c r="I27" s="160"/>
      <c r="J27" s="178"/>
      <c r="K27" s="201"/>
      <c r="L27" s="231"/>
      <c r="M27" s="232"/>
      <c r="N27" s="231"/>
      <c r="O27" s="231"/>
      <c r="P27" s="231"/>
      <c r="Q27" s="233"/>
    </row>
    <row r="28" spans="1:17" s="56" customFormat="1" ht="102">
      <c r="A28" s="251">
        <v>14</v>
      </c>
      <c r="B28" s="375"/>
      <c r="C28" s="383" t="s">
        <v>537</v>
      </c>
      <c r="D28" s="384" t="s">
        <v>538</v>
      </c>
      <c r="E28" s="529" t="s">
        <v>436</v>
      </c>
      <c r="F28" s="529">
        <v>1</v>
      </c>
      <c r="G28" s="196"/>
      <c r="H28" s="189"/>
      <c r="I28" s="160"/>
      <c r="J28" s="178"/>
      <c r="K28" s="201"/>
      <c r="L28" s="231"/>
      <c r="M28" s="232"/>
      <c r="N28" s="231"/>
      <c r="O28" s="231"/>
      <c r="P28" s="231"/>
      <c r="Q28" s="233"/>
    </row>
    <row r="29" spans="1:17" s="56" customFormat="1">
      <c r="A29" s="251">
        <v>15</v>
      </c>
      <c r="B29" s="375"/>
      <c r="C29" s="383" t="s">
        <v>537</v>
      </c>
      <c r="D29" s="384" t="s">
        <v>539</v>
      </c>
      <c r="E29" s="529" t="s">
        <v>436</v>
      </c>
      <c r="F29" s="529">
        <v>1</v>
      </c>
      <c r="G29" s="196"/>
      <c r="H29" s="189"/>
      <c r="I29" s="160"/>
      <c r="J29" s="178"/>
      <c r="K29" s="201"/>
      <c r="L29" s="231"/>
      <c r="M29" s="232"/>
      <c r="N29" s="231"/>
      <c r="O29" s="231"/>
      <c r="P29" s="231"/>
      <c r="Q29" s="233"/>
    </row>
    <row r="30" spans="1:17" s="56" customFormat="1" ht="51">
      <c r="A30" s="251">
        <v>16</v>
      </c>
      <c r="B30" s="375"/>
      <c r="C30" s="383" t="s">
        <v>540</v>
      </c>
      <c r="D30" s="384" t="s">
        <v>541</v>
      </c>
      <c r="E30" s="529" t="s">
        <v>436</v>
      </c>
      <c r="F30" s="529">
        <v>3</v>
      </c>
      <c r="G30" s="160"/>
      <c r="H30" s="189"/>
      <c r="I30" s="160"/>
      <c r="J30" s="160"/>
      <c r="K30" s="201"/>
      <c r="L30" s="231"/>
      <c r="M30" s="232"/>
      <c r="N30" s="231"/>
      <c r="O30" s="231"/>
      <c r="P30" s="231"/>
      <c r="Q30" s="233"/>
    </row>
    <row r="31" spans="1:17" s="56" customFormat="1" ht="38.25">
      <c r="A31" s="251">
        <v>17</v>
      </c>
      <c r="B31" s="375"/>
      <c r="C31" s="383" t="s">
        <v>542</v>
      </c>
      <c r="D31" s="386" t="s">
        <v>543</v>
      </c>
      <c r="E31" s="446" t="s">
        <v>452</v>
      </c>
      <c r="F31" s="446">
        <v>23</v>
      </c>
      <c r="G31" s="160"/>
      <c r="H31" s="189"/>
      <c r="I31" s="160"/>
      <c r="J31" s="160"/>
      <c r="K31" s="201"/>
      <c r="L31" s="231"/>
      <c r="M31" s="232"/>
      <c r="N31" s="231"/>
      <c r="O31" s="231"/>
      <c r="P31" s="231"/>
      <c r="Q31" s="233"/>
    </row>
    <row r="32" spans="1:17" s="56" customFormat="1" ht="38.25">
      <c r="A32" s="251">
        <v>18</v>
      </c>
      <c r="B32" s="375"/>
      <c r="C32" s="383" t="s">
        <v>544</v>
      </c>
      <c r="D32" s="386" t="s">
        <v>543</v>
      </c>
      <c r="E32" s="446" t="s">
        <v>452</v>
      </c>
      <c r="F32" s="446">
        <v>3</v>
      </c>
      <c r="G32" s="160"/>
      <c r="H32" s="189"/>
      <c r="I32" s="160"/>
      <c r="J32" s="160"/>
      <c r="K32" s="201"/>
      <c r="L32" s="231"/>
      <c r="M32" s="232"/>
      <c r="N32" s="231"/>
      <c r="O32" s="231"/>
      <c r="P32" s="231"/>
      <c r="Q32" s="233"/>
    </row>
    <row r="33" spans="1:17" s="56" customFormat="1" ht="38.25">
      <c r="A33" s="251">
        <v>19</v>
      </c>
      <c r="B33" s="375"/>
      <c r="C33" s="383" t="s">
        <v>1136</v>
      </c>
      <c r="D33" s="386" t="s">
        <v>543</v>
      </c>
      <c r="E33" s="446" t="s">
        <v>452</v>
      </c>
      <c r="F33" s="446">
        <v>14</v>
      </c>
      <c r="G33" s="160"/>
      <c r="H33" s="189"/>
      <c r="I33" s="160"/>
      <c r="J33" s="160"/>
      <c r="K33" s="201"/>
      <c r="L33" s="231"/>
      <c r="M33" s="232"/>
      <c r="N33" s="231"/>
      <c r="O33" s="231"/>
      <c r="P33" s="231"/>
      <c r="Q33" s="233"/>
    </row>
    <row r="34" spans="1:17" s="56" customFormat="1" ht="51">
      <c r="A34" s="251">
        <v>20</v>
      </c>
      <c r="B34" s="375"/>
      <c r="C34" s="530" t="s">
        <v>545</v>
      </c>
      <c r="D34" s="380" t="s">
        <v>546</v>
      </c>
      <c r="E34" s="392" t="s">
        <v>436</v>
      </c>
      <c r="F34" s="392">
        <v>1</v>
      </c>
      <c r="G34" s="160"/>
      <c r="H34" s="189"/>
      <c r="I34" s="160"/>
      <c r="J34" s="160"/>
      <c r="K34" s="201"/>
      <c r="L34" s="231"/>
      <c r="M34" s="232"/>
      <c r="N34" s="231"/>
      <c r="O34" s="231"/>
      <c r="P34" s="231"/>
      <c r="Q34" s="233"/>
    </row>
    <row r="35" spans="1:17" s="56" customFormat="1" ht="25.5">
      <c r="A35" s="251">
        <v>21</v>
      </c>
      <c r="B35" s="375"/>
      <c r="C35" s="376" t="s">
        <v>547</v>
      </c>
      <c r="D35" s="380" t="s">
        <v>548</v>
      </c>
      <c r="E35" s="392" t="s">
        <v>146</v>
      </c>
      <c r="F35" s="392">
        <v>5500</v>
      </c>
      <c r="G35" s="188"/>
      <c r="H35" s="189"/>
      <c r="I35" s="160"/>
      <c r="J35" s="160"/>
      <c r="K35" s="201"/>
      <c r="L35" s="231"/>
      <c r="M35" s="232"/>
      <c r="N35" s="231"/>
      <c r="O35" s="231"/>
      <c r="P35" s="231"/>
      <c r="Q35" s="233"/>
    </row>
    <row r="36" spans="1:17" s="56" customFormat="1">
      <c r="A36" s="251">
        <v>22</v>
      </c>
      <c r="B36" s="375"/>
      <c r="C36" s="376" t="s">
        <v>549</v>
      </c>
      <c r="D36" s="380" t="s">
        <v>550</v>
      </c>
      <c r="E36" s="392" t="s">
        <v>146</v>
      </c>
      <c r="F36" s="392">
        <v>500</v>
      </c>
      <c r="G36" s="198"/>
      <c r="H36" s="189"/>
      <c r="I36" s="190"/>
      <c r="J36" s="160"/>
      <c r="K36" s="196"/>
      <c r="L36" s="231"/>
      <c r="M36" s="232"/>
      <c r="N36" s="231"/>
      <c r="O36" s="231"/>
      <c r="P36" s="231"/>
      <c r="Q36" s="233"/>
    </row>
    <row r="37" spans="1:17" s="56" customFormat="1">
      <c r="A37" s="251">
        <v>23</v>
      </c>
      <c r="B37" s="375"/>
      <c r="C37" s="376" t="s">
        <v>1134</v>
      </c>
      <c r="D37" s="380" t="s">
        <v>551</v>
      </c>
      <c r="E37" s="392" t="s">
        <v>146</v>
      </c>
      <c r="F37" s="392">
        <v>10</v>
      </c>
      <c r="G37" s="198"/>
      <c r="H37" s="189"/>
      <c r="I37" s="190"/>
      <c r="J37" s="160"/>
      <c r="K37" s="196"/>
      <c r="L37" s="231"/>
      <c r="M37" s="232"/>
      <c r="N37" s="231"/>
      <c r="O37" s="231"/>
      <c r="P37" s="231"/>
      <c r="Q37" s="233"/>
    </row>
    <row r="38" spans="1:17" s="56" customFormat="1" ht="38.25">
      <c r="A38" s="251">
        <v>24</v>
      </c>
      <c r="B38" s="375"/>
      <c r="C38" s="376" t="s">
        <v>552</v>
      </c>
      <c r="D38" s="387" t="s">
        <v>553</v>
      </c>
      <c r="E38" s="392" t="s">
        <v>436</v>
      </c>
      <c r="F38" s="392">
        <v>34</v>
      </c>
      <c r="G38" s="160"/>
      <c r="H38" s="189"/>
      <c r="I38" s="160"/>
      <c r="J38" s="160"/>
      <c r="K38" s="201"/>
      <c r="L38" s="231"/>
      <c r="M38" s="232"/>
      <c r="N38" s="231"/>
      <c r="O38" s="231"/>
      <c r="P38" s="231"/>
      <c r="Q38" s="233"/>
    </row>
    <row r="39" spans="1:17" s="56" customFormat="1">
      <c r="A39" s="251">
        <v>25</v>
      </c>
      <c r="B39" s="375"/>
      <c r="C39" s="376" t="s">
        <v>554</v>
      </c>
      <c r="D39" s="387" t="s">
        <v>555</v>
      </c>
      <c r="E39" s="392" t="s">
        <v>436</v>
      </c>
      <c r="F39" s="392">
        <v>1</v>
      </c>
      <c r="G39" s="160"/>
      <c r="H39" s="189"/>
      <c r="I39" s="160"/>
      <c r="J39" s="160"/>
      <c r="K39" s="201"/>
      <c r="L39" s="231"/>
      <c r="M39" s="232"/>
      <c r="N39" s="231"/>
      <c r="O39" s="231"/>
      <c r="P39" s="231"/>
      <c r="Q39" s="233"/>
    </row>
    <row r="40" spans="1:17" s="56" customFormat="1">
      <c r="A40" s="251">
        <v>26</v>
      </c>
      <c r="B40" s="375"/>
      <c r="C40" s="376" t="s">
        <v>556</v>
      </c>
      <c r="D40" s="387" t="s">
        <v>555</v>
      </c>
      <c r="E40" s="392" t="s">
        <v>436</v>
      </c>
      <c r="F40" s="392">
        <v>1</v>
      </c>
      <c r="G40" s="160"/>
      <c r="H40" s="189"/>
      <c r="I40" s="160"/>
      <c r="J40" s="160"/>
      <c r="K40" s="201"/>
      <c r="L40" s="231"/>
      <c r="M40" s="232"/>
      <c r="N40" s="231"/>
      <c r="O40" s="231"/>
      <c r="P40" s="231"/>
      <c r="Q40" s="233"/>
    </row>
    <row r="41" spans="1:17" s="56" customFormat="1">
      <c r="A41" s="251">
        <v>27</v>
      </c>
      <c r="B41" s="375"/>
      <c r="C41" s="376" t="s">
        <v>557</v>
      </c>
      <c r="D41" s="380"/>
      <c r="E41" s="392" t="s">
        <v>452</v>
      </c>
      <c r="F41" s="392">
        <v>1</v>
      </c>
      <c r="G41" s="160"/>
      <c r="H41" s="189"/>
      <c r="I41" s="160"/>
      <c r="J41" s="160"/>
      <c r="K41" s="201"/>
      <c r="L41" s="231"/>
      <c r="M41" s="232"/>
      <c r="N41" s="231"/>
      <c r="O41" s="231"/>
      <c r="P41" s="231"/>
      <c r="Q41" s="233"/>
    </row>
    <row r="42" spans="1:17" s="56" customFormat="1" ht="25.5">
      <c r="A42" s="251">
        <v>28</v>
      </c>
      <c r="B42" s="375"/>
      <c r="C42" s="376" t="s">
        <v>558</v>
      </c>
      <c r="D42" s="376" t="s">
        <v>559</v>
      </c>
      <c r="E42" s="392" t="s">
        <v>452</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4" customHeight="1">
      <c r="A44" s="223"/>
      <c r="B44" s="223"/>
      <c r="C44" s="669" t="s">
        <v>98</v>
      </c>
      <c r="D44" s="669"/>
      <c r="E44" s="670"/>
      <c r="F44" s="670"/>
      <c r="G44" s="670"/>
      <c r="H44" s="670"/>
      <c r="I44" s="670"/>
      <c r="J44" s="670"/>
      <c r="K44" s="670"/>
      <c r="L44" s="670"/>
      <c r="M44" s="241"/>
      <c r="N44" s="241"/>
      <c r="O44" s="241"/>
      <c r="P44" s="241"/>
      <c r="Q44" s="241"/>
    </row>
    <row r="45" spans="1:17" s="114" customFormat="1">
      <c r="J45" s="135"/>
    </row>
    <row r="46" spans="1:17" customFormat="1" ht="12.75" customHeight="1">
      <c r="B46" s="136" t="s">
        <v>52</v>
      </c>
    </row>
    <row r="47" spans="1:17" customFormat="1" ht="45" customHeight="1">
      <c r="A47"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663"/>
      <c r="C47" s="663"/>
      <c r="D47" s="663"/>
      <c r="E47" s="663"/>
      <c r="F47" s="663"/>
      <c r="G47" s="663"/>
      <c r="H47" s="663"/>
      <c r="I47" s="663"/>
      <c r="J47" s="663"/>
      <c r="K47" s="663"/>
      <c r="L47" s="663"/>
      <c r="M47" s="663"/>
      <c r="N47" s="663"/>
      <c r="O47" s="663"/>
      <c r="P47" s="663"/>
      <c r="Q47" s="663"/>
    </row>
    <row r="48" spans="1:17" customFormat="1" ht="76.7" customHeight="1">
      <c r="A48" s="663"/>
      <c r="B48" s="663"/>
      <c r="C48" s="663"/>
      <c r="D48" s="663"/>
      <c r="E48" s="663"/>
      <c r="F48" s="663"/>
      <c r="G48" s="663"/>
      <c r="H48" s="663"/>
      <c r="I48" s="663"/>
      <c r="J48" s="663"/>
      <c r="K48" s="663"/>
      <c r="L48" s="663"/>
      <c r="M48" s="663"/>
      <c r="N48" s="663"/>
      <c r="O48" s="663"/>
      <c r="P48" s="663"/>
      <c r="Q48" s="663"/>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660">
        <f>Koptame!C42</f>
        <v>0</v>
      </c>
      <c r="O52" s="660"/>
      <c r="P52" s="142"/>
      <c r="Q52" s="142"/>
    </row>
    <row r="53" spans="2:17" s="114" customFormat="1">
      <c r="C53" s="133">
        <f>Koptame!C37</f>
        <v>0</v>
      </c>
      <c r="D53" s="133"/>
      <c r="M53" s="133"/>
      <c r="N53" s="661">
        <f>Koptame!C43</f>
        <v>0</v>
      </c>
      <c r="O53" s="661"/>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topLeftCell="A22" zoomScale="110" zoomScaleNormal="100" zoomScaleSheetLayoutView="110" workbookViewId="0">
      <selection activeCell="C34" sqref="C34"/>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kops2!B31</f>
        <v>2,11</v>
      </c>
    </row>
    <row r="2" spans="1:17" s="24" customFormat="1" ht="15">
      <c r="A2" s="671" t="str">
        <f>C13</f>
        <v>Videonovērošanas sistēma</v>
      </c>
      <c r="B2" s="671"/>
      <c r="C2" s="671"/>
      <c r="D2" s="671"/>
      <c r="E2" s="671"/>
      <c r="F2" s="671"/>
      <c r="G2" s="671"/>
      <c r="H2" s="671"/>
      <c r="I2" s="671"/>
      <c r="J2" s="671"/>
      <c r="K2" s="671"/>
      <c r="L2" s="671"/>
      <c r="M2" s="671"/>
      <c r="N2" s="671"/>
      <c r="O2" s="671"/>
      <c r="P2" s="671"/>
      <c r="Q2" s="671"/>
    </row>
    <row r="3" spans="1:17" ht="15">
      <c r="A3" s="20"/>
      <c r="B3" s="20"/>
      <c r="C3" s="48" t="s">
        <v>11</v>
      </c>
      <c r="D3" s="48"/>
      <c r="E3" s="673" t="str">
        <f>Koptame!C11</f>
        <v>Pirmsskolas izglītības iestāde</v>
      </c>
      <c r="F3" s="673"/>
      <c r="G3" s="673"/>
      <c r="H3" s="673"/>
      <c r="I3" s="673"/>
      <c r="J3" s="673"/>
      <c r="K3" s="673"/>
      <c r="L3" s="673"/>
      <c r="M3" s="673"/>
      <c r="N3" s="673"/>
      <c r="O3" s="673"/>
      <c r="P3" s="673"/>
      <c r="Q3" s="673"/>
    </row>
    <row r="4" spans="1:17" ht="15">
      <c r="A4" s="20"/>
      <c r="B4" s="20"/>
      <c r="C4" s="48" t="s">
        <v>12</v>
      </c>
      <c r="D4" s="48"/>
      <c r="E4" s="673" t="str">
        <f>Koptame!C12</f>
        <v>Pirmsskolas izglītības iestādes jaunbūve</v>
      </c>
      <c r="F4" s="673"/>
      <c r="G4" s="673"/>
      <c r="H4" s="673"/>
      <c r="I4" s="673"/>
      <c r="J4" s="673"/>
      <c r="K4" s="673"/>
      <c r="L4" s="673"/>
      <c r="M4" s="673"/>
      <c r="N4" s="673"/>
      <c r="O4" s="673"/>
      <c r="P4" s="673"/>
      <c r="Q4" s="673"/>
    </row>
    <row r="5" spans="1:17" ht="15">
      <c r="A5" s="20"/>
      <c r="B5" s="20"/>
      <c r="C5" s="48" t="s">
        <v>13</v>
      </c>
      <c r="D5" s="48"/>
      <c r="E5" s="673" t="str">
        <f>Koptame!C13</f>
        <v>Baložu iela 33, Baloži, Ķekavas novads</v>
      </c>
      <c r="F5" s="673"/>
      <c r="G5" s="673"/>
      <c r="H5" s="673"/>
      <c r="I5" s="673"/>
      <c r="J5" s="673"/>
      <c r="K5" s="673"/>
      <c r="L5" s="673"/>
      <c r="M5" s="673"/>
      <c r="N5" s="673"/>
      <c r="O5" s="673"/>
      <c r="P5" s="673"/>
      <c r="Q5" s="67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82"/>
      <c r="C15" s="416" t="s">
        <v>1654</v>
      </c>
      <c r="D15" s="381" t="s">
        <v>560</v>
      </c>
      <c r="E15" s="382" t="s">
        <v>436</v>
      </c>
      <c r="F15" s="382">
        <v>17</v>
      </c>
      <c r="G15" s="160"/>
      <c r="H15" s="183"/>
      <c r="I15" s="160"/>
      <c r="J15" s="161"/>
      <c r="K15" s="203"/>
      <c r="L15" s="231"/>
      <c r="M15" s="232"/>
      <c r="N15" s="231"/>
      <c r="O15" s="231"/>
      <c r="P15" s="231"/>
      <c r="Q15" s="233"/>
    </row>
    <row r="16" spans="1:17" s="56" customFormat="1" ht="51">
      <c r="A16" s="251">
        <v>2</v>
      </c>
      <c r="B16" s="382"/>
      <c r="C16" s="416" t="s">
        <v>1655</v>
      </c>
      <c r="D16" s="381" t="s">
        <v>560</v>
      </c>
      <c r="E16" s="382" t="s">
        <v>436</v>
      </c>
      <c r="F16" s="382">
        <v>20</v>
      </c>
      <c r="G16" s="160"/>
      <c r="H16" s="183"/>
      <c r="I16" s="160"/>
      <c r="J16" s="161"/>
      <c r="K16" s="203"/>
      <c r="L16" s="231"/>
      <c r="M16" s="232"/>
      <c r="N16" s="231"/>
      <c r="O16" s="231"/>
      <c r="P16" s="231"/>
      <c r="Q16" s="233"/>
    </row>
    <row r="17" spans="1:17" s="56" customFormat="1">
      <c r="A17" s="251">
        <v>3</v>
      </c>
      <c r="B17" s="382"/>
      <c r="C17" s="381" t="s">
        <v>561</v>
      </c>
      <c r="D17" s="381"/>
      <c r="E17" s="382" t="s">
        <v>436</v>
      </c>
      <c r="F17" s="382">
        <v>17</v>
      </c>
      <c r="G17" s="160"/>
      <c r="H17" s="183"/>
      <c r="I17" s="160"/>
      <c r="J17" s="160"/>
      <c r="K17" s="201"/>
      <c r="L17" s="231"/>
      <c r="M17" s="232"/>
      <c r="N17" s="231"/>
      <c r="O17" s="231"/>
      <c r="P17" s="231"/>
      <c r="Q17" s="233"/>
    </row>
    <row r="18" spans="1:17" s="56" customFormat="1">
      <c r="A18" s="251">
        <v>4</v>
      </c>
      <c r="B18" s="382"/>
      <c r="C18" s="381" t="s">
        <v>1138</v>
      </c>
      <c r="D18" s="381"/>
      <c r="E18" s="382" t="s">
        <v>436</v>
      </c>
      <c r="F18" s="612">
        <v>4</v>
      </c>
      <c r="G18" s="160"/>
      <c r="H18" s="183"/>
      <c r="I18" s="160"/>
      <c r="J18" s="160"/>
      <c r="K18" s="201"/>
      <c r="L18" s="231"/>
      <c r="M18" s="232"/>
      <c r="N18" s="231"/>
      <c r="O18" s="231"/>
      <c r="P18" s="231"/>
      <c r="Q18" s="233"/>
    </row>
    <row r="19" spans="1:17" s="56" customFormat="1">
      <c r="A19" s="251">
        <v>5</v>
      </c>
      <c r="B19" s="382"/>
      <c r="C19" s="381" t="s">
        <v>537</v>
      </c>
      <c r="D19" s="381" t="s">
        <v>562</v>
      </c>
      <c r="E19" s="382" t="s">
        <v>436</v>
      </c>
      <c r="F19" s="382">
        <v>1</v>
      </c>
      <c r="G19" s="191"/>
      <c r="H19" s="192"/>
      <c r="I19" s="190"/>
      <c r="J19" s="184"/>
      <c r="K19" s="193"/>
      <c r="L19" s="231"/>
      <c r="M19" s="232"/>
      <c r="N19" s="231"/>
      <c r="O19" s="231"/>
      <c r="P19" s="231"/>
      <c r="Q19" s="233"/>
    </row>
    <row r="20" spans="1:17" s="56" customFormat="1">
      <c r="A20" s="251">
        <v>6</v>
      </c>
      <c r="B20" s="382"/>
      <c r="C20" s="381" t="s">
        <v>530</v>
      </c>
      <c r="D20" s="381"/>
      <c r="E20" s="382" t="s">
        <v>436</v>
      </c>
      <c r="F20" s="382">
        <v>1</v>
      </c>
      <c r="G20" s="204"/>
      <c r="H20" s="183"/>
      <c r="I20" s="160"/>
      <c r="J20" s="160"/>
      <c r="K20" s="201"/>
      <c r="L20" s="231"/>
      <c r="M20" s="232"/>
      <c r="N20" s="231"/>
      <c r="O20" s="231"/>
      <c r="P20" s="231"/>
      <c r="Q20" s="233"/>
    </row>
    <row r="21" spans="1:17" s="56" customFormat="1" ht="25.5">
      <c r="A21" s="251">
        <v>7</v>
      </c>
      <c r="B21" s="382"/>
      <c r="C21" s="381" t="s">
        <v>563</v>
      </c>
      <c r="D21" s="381" t="s">
        <v>564</v>
      </c>
      <c r="E21" s="382" t="s">
        <v>436</v>
      </c>
      <c r="F21" s="611">
        <v>1</v>
      </c>
      <c r="G21" s="181"/>
      <c r="H21" s="183"/>
      <c r="I21" s="181"/>
      <c r="J21" s="181"/>
      <c r="K21" s="178"/>
      <c r="L21" s="231"/>
      <c r="M21" s="232"/>
      <c r="N21" s="231"/>
      <c r="O21" s="231"/>
      <c r="P21" s="231"/>
      <c r="Q21" s="233"/>
    </row>
    <row r="22" spans="1:17" s="56" customFormat="1">
      <c r="A22" s="251">
        <v>8</v>
      </c>
      <c r="B22" s="382"/>
      <c r="C22" s="381" t="s">
        <v>565</v>
      </c>
      <c r="D22" s="381" t="s">
        <v>566</v>
      </c>
      <c r="E22" s="382" t="s">
        <v>436</v>
      </c>
      <c r="F22" s="382">
        <v>4</v>
      </c>
      <c r="G22" s="204"/>
      <c r="H22" s="183"/>
      <c r="I22" s="160"/>
      <c r="J22" s="161"/>
      <c r="K22" s="203"/>
      <c r="L22" s="231"/>
      <c r="M22" s="232"/>
      <c r="N22" s="231"/>
      <c r="O22" s="231"/>
      <c r="P22" s="231"/>
      <c r="Q22" s="233"/>
    </row>
    <row r="23" spans="1:17" s="56" customFormat="1" ht="25.5">
      <c r="A23" s="251">
        <v>9</v>
      </c>
      <c r="B23" s="382"/>
      <c r="C23" s="381" t="s">
        <v>567</v>
      </c>
      <c r="D23" s="381" t="s">
        <v>568</v>
      </c>
      <c r="E23" s="382" t="s">
        <v>436</v>
      </c>
      <c r="F23" s="382">
        <f>17*2</f>
        <v>34</v>
      </c>
      <c r="G23" s="160"/>
      <c r="H23" s="183"/>
      <c r="I23" s="160"/>
      <c r="J23" s="178"/>
      <c r="K23" s="178"/>
      <c r="L23" s="231"/>
      <c r="M23" s="232"/>
      <c r="N23" s="231"/>
      <c r="O23" s="231"/>
      <c r="P23" s="231"/>
      <c r="Q23" s="233"/>
    </row>
    <row r="24" spans="1:17" s="56" customFormat="1" ht="25.5">
      <c r="A24" s="251">
        <v>10</v>
      </c>
      <c r="B24" s="382"/>
      <c r="C24" s="528" t="s">
        <v>569</v>
      </c>
      <c r="D24" s="528" t="s">
        <v>570</v>
      </c>
      <c r="E24" s="382" t="s">
        <v>436</v>
      </c>
      <c r="F24" s="382">
        <f>F15+F16</f>
        <v>37</v>
      </c>
      <c r="G24" s="160"/>
      <c r="H24" s="183"/>
      <c r="I24" s="160"/>
      <c r="J24" s="160"/>
      <c r="K24" s="201"/>
      <c r="L24" s="231"/>
      <c r="M24" s="232"/>
      <c r="N24" s="231"/>
      <c r="O24" s="231"/>
      <c r="P24" s="231"/>
      <c r="Q24" s="233"/>
    </row>
    <row r="25" spans="1:17" s="56" customFormat="1" ht="25.5">
      <c r="A25" s="251">
        <v>11</v>
      </c>
      <c r="B25" s="382"/>
      <c r="C25" s="528" t="s">
        <v>527</v>
      </c>
      <c r="D25" s="528" t="s">
        <v>571</v>
      </c>
      <c r="E25" s="382" t="s">
        <v>436</v>
      </c>
      <c r="F25" s="382">
        <v>1</v>
      </c>
      <c r="G25" s="160"/>
      <c r="H25" s="183"/>
      <c r="I25" s="160"/>
      <c r="J25" s="161"/>
      <c r="K25" s="203"/>
      <c r="L25" s="231"/>
      <c r="M25" s="232"/>
      <c r="N25" s="231"/>
      <c r="O25" s="231"/>
      <c r="P25" s="231"/>
      <c r="Q25" s="233"/>
    </row>
    <row r="26" spans="1:17" s="56" customFormat="1" ht="51">
      <c r="A26" s="251">
        <v>12</v>
      </c>
      <c r="B26" s="382"/>
      <c r="C26" s="381" t="s">
        <v>446</v>
      </c>
      <c r="D26" s="381" t="s">
        <v>572</v>
      </c>
      <c r="E26" s="382" t="s">
        <v>146</v>
      </c>
      <c r="F26" s="382">
        <v>2500</v>
      </c>
      <c r="G26" s="160"/>
      <c r="H26" s="183"/>
      <c r="I26" s="160"/>
      <c r="J26" s="161"/>
      <c r="K26" s="203"/>
      <c r="L26" s="231"/>
      <c r="M26" s="232"/>
      <c r="N26" s="231"/>
      <c r="O26" s="231"/>
      <c r="P26" s="231"/>
      <c r="Q26" s="233"/>
    </row>
    <row r="27" spans="1:17" s="56" customFormat="1">
      <c r="A27" s="251">
        <v>13</v>
      </c>
      <c r="B27" s="382"/>
      <c r="C27" s="381" t="s">
        <v>573</v>
      </c>
      <c r="D27" s="381" t="s">
        <v>574</v>
      </c>
      <c r="E27" s="382" t="s">
        <v>146</v>
      </c>
      <c r="F27" s="382">
        <v>300</v>
      </c>
      <c r="G27" s="200"/>
      <c r="H27" s="183"/>
      <c r="I27" s="160"/>
      <c r="J27" s="160"/>
      <c r="K27" s="201"/>
      <c r="L27" s="231"/>
      <c r="M27" s="232"/>
      <c r="N27" s="231"/>
      <c r="O27" s="231"/>
      <c r="P27" s="231"/>
      <c r="Q27" s="233"/>
    </row>
    <row r="28" spans="1:17" s="56" customFormat="1">
      <c r="A28" s="251">
        <v>14</v>
      </c>
      <c r="B28" s="382"/>
      <c r="C28" s="381" t="s">
        <v>1130</v>
      </c>
      <c r="D28" s="381" t="s">
        <v>1139</v>
      </c>
      <c r="E28" s="382" t="s">
        <v>146</v>
      </c>
      <c r="F28" s="382">
        <v>10</v>
      </c>
      <c r="G28" s="200"/>
      <c r="H28" s="183"/>
      <c r="I28" s="160"/>
      <c r="J28" s="160"/>
      <c r="K28" s="201"/>
      <c r="L28" s="231"/>
      <c r="M28" s="232"/>
      <c r="N28" s="231"/>
      <c r="O28" s="231"/>
      <c r="P28" s="231"/>
      <c r="Q28" s="233"/>
    </row>
    <row r="29" spans="1:17" s="56" customFormat="1">
      <c r="A29" s="251">
        <v>15</v>
      </c>
      <c r="B29" s="382"/>
      <c r="C29" s="381" t="s">
        <v>1140</v>
      </c>
      <c r="D29" s="381" t="s">
        <v>1131</v>
      </c>
      <c r="E29" s="382" t="s">
        <v>146</v>
      </c>
      <c r="F29" s="532">
        <f>(54+19.6)*1.1</f>
        <v>80.959999999999994</v>
      </c>
      <c r="G29" s="200"/>
      <c r="H29" s="183"/>
      <c r="I29" s="160"/>
      <c r="J29" s="160"/>
      <c r="K29" s="201"/>
      <c r="L29" s="231"/>
      <c r="M29" s="232"/>
      <c r="N29" s="231"/>
      <c r="O29" s="231"/>
      <c r="P29" s="231"/>
      <c r="Q29" s="233"/>
    </row>
    <row r="30" spans="1:17" s="56" customFormat="1" ht="38.25">
      <c r="A30" s="251">
        <v>16</v>
      </c>
      <c r="B30" s="382"/>
      <c r="C30" s="381" t="s">
        <v>558</v>
      </c>
      <c r="D30" s="381" t="s">
        <v>1656</v>
      </c>
      <c r="E30" s="382" t="s">
        <v>452</v>
      </c>
      <c r="F30" s="382">
        <v>1</v>
      </c>
      <c r="G30" s="160"/>
      <c r="H30" s="183"/>
      <c r="I30" s="160"/>
      <c r="J30" s="178"/>
      <c r="K30" s="178"/>
      <c r="L30" s="231"/>
      <c r="M30" s="232"/>
      <c r="N30" s="231"/>
      <c r="O30" s="231"/>
      <c r="P30" s="231"/>
      <c r="Q30" s="233"/>
    </row>
    <row r="31" spans="1:17" s="56" customFormat="1">
      <c r="A31" s="251">
        <v>17</v>
      </c>
      <c r="B31" s="382"/>
      <c r="C31" s="381" t="s">
        <v>575</v>
      </c>
      <c r="D31" s="381"/>
      <c r="E31" s="382" t="s">
        <v>452</v>
      </c>
      <c r="F31" s="382">
        <v>1</v>
      </c>
      <c r="G31" s="160"/>
      <c r="H31" s="183"/>
      <c r="I31" s="160"/>
      <c r="J31" s="178"/>
      <c r="K31" s="178"/>
      <c r="L31" s="231"/>
      <c r="M31" s="232"/>
      <c r="N31" s="231"/>
      <c r="O31" s="231"/>
      <c r="P31" s="231"/>
      <c r="Q31" s="233"/>
    </row>
    <row r="32" spans="1:17" s="56" customFormat="1">
      <c r="A32" s="251">
        <v>18</v>
      </c>
      <c r="B32" s="382"/>
      <c r="C32" s="381" t="s">
        <v>376</v>
      </c>
      <c r="D32" s="381"/>
      <c r="E32" s="382" t="s">
        <v>452</v>
      </c>
      <c r="F32" s="382">
        <v>1</v>
      </c>
      <c r="G32" s="181"/>
      <c r="H32" s="183"/>
      <c r="I32" s="181"/>
      <c r="J32" s="181"/>
      <c r="K32" s="178"/>
      <c r="L32" s="231"/>
      <c r="M32" s="232"/>
      <c r="N32" s="231"/>
      <c r="O32" s="231"/>
      <c r="P32" s="231"/>
      <c r="Q32" s="233"/>
    </row>
    <row r="33" spans="1:17" s="56" customFormat="1">
      <c r="A33" s="251">
        <v>19</v>
      </c>
      <c r="B33" s="382"/>
      <c r="C33" s="381" t="s">
        <v>576</v>
      </c>
      <c r="D33" s="381"/>
      <c r="E33" s="382" t="s">
        <v>452</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4" customHeight="1">
      <c r="A35" s="223"/>
      <c r="B35" s="223"/>
      <c r="C35" s="669" t="s">
        <v>98</v>
      </c>
      <c r="D35" s="669"/>
      <c r="E35" s="670"/>
      <c r="F35" s="670"/>
      <c r="G35" s="670"/>
      <c r="H35" s="670"/>
      <c r="I35" s="670"/>
      <c r="J35" s="670"/>
      <c r="K35" s="670"/>
      <c r="L35" s="670"/>
      <c r="M35" s="241"/>
      <c r="N35" s="241"/>
      <c r="O35" s="241"/>
      <c r="P35" s="241"/>
      <c r="Q35" s="241"/>
    </row>
    <row r="36" spans="1:17" s="114" customFormat="1">
      <c r="J36" s="135"/>
    </row>
    <row r="37" spans="1:17" customFormat="1" ht="12.75" customHeight="1">
      <c r="B37" s="136" t="s">
        <v>52</v>
      </c>
    </row>
    <row r="38" spans="1:17" customFormat="1" ht="45" customHeight="1">
      <c r="A38"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663"/>
      <c r="C38" s="663"/>
      <c r="D38" s="663"/>
      <c r="E38" s="663"/>
      <c r="F38" s="663"/>
      <c r="G38" s="663"/>
      <c r="H38" s="663"/>
      <c r="I38" s="663"/>
      <c r="J38" s="663"/>
      <c r="K38" s="663"/>
      <c r="L38" s="663"/>
      <c r="M38" s="663"/>
      <c r="N38" s="663"/>
      <c r="O38" s="663"/>
      <c r="P38" s="663"/>
      <c r="Q38" s="663"/>
    </row>
    <row r="39" spans="1:17" customFormat="1" ht="76.7" customHeight="1">
      <c r="A39" s="663"/>
      <c r="B39" s="663"/>
      <c r="C39" s="663"/>
      <c r="D39" s="663"/>
      <c r="E39" s="663"/>
      <c r="F39" s="663"/>
      <c r="G39" s="663"/>
      <c r="H39" s="663"/>
      <c r="I39" s="663"/>
      <c r="J39" s="663"/>
      <c r="K39" s="663"/>
      <c r="L39" s="663"/>
      <c r="M39" s="663"/>
      <c r="N39" s="663"/>
      <c r="O39" s="663"/>
      <c r="P39" s="663"/>
      <c r="Q39" s="663"/>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660">
        <f>Koptame!C42</f>
        <v>0</v>
      </c>
      <c r="O43" s="660"/>
      <c r="P43" s="142"/>
      <c r="Q43" s="142"/>
    </row>
    <row r="44" spans="1:17" s="114" customFormat="1">
      <c r="C44" s="133">
        <f>Koptame!C37</f>
        <v>0</v>
      </c>
      <c r="D44" s="133"/>
      <c r="M44" s="133"/>
      <c r="N44" s="661">
        <f>Koptame!C43</f>
        <v>0</v>
      </c>
      <c r="O44" s="661"/>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topLeftCell="A16" zoomScale="110" zoomScaleNormal="100" zoomScaleSheetLayoutView="110" workbookViewId="0">
      <selection activeCell="D32" sqref="D32"/>
    </sheetView>
  </sheetViews>
  <sheetFormatPr defaultColWidth="9.140625" defaultRowHeight="14.25"/>
  <cols>
    <col min="1" max="1" width="9" style="19" customWidth="1"/>
    <col min="2" max="2" width="9.28515625" style="19" customWidth="1"/>
    <col min="3" max="3" width="43.85546875" style="49" customWidth="1"/>
    <col min="4" max="4" width="14.8554687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9" s="24" customFormat="1" ht="15">
      <c r="C1" s="47"/>
      <c r="D1" s="47"/>
      <c r="F1" s="21"/>
      <c r="G1" s="21"/>
      <c r="H1" s="155" t="s">
        <v>87</v>
      </c>
      <c r="I1" s="103" t="str">
        <f>kops2!B32</f>
        <v>2,12</v>
      </c>
    </row>
    <row r="2" spans="1:19" s="24" customFormat="1" ht="15">
      <c r="A2" s="671" t="str">
        <f>C13</f>
        <v>Apsardzes signalizācijas sistēma</v>
      </c>
      <c r="B2" s="671"/>
      <c r="C2" s="671"/>
      <c r="D2" s="671"/>
      <c r="E2" s="671"/>
      <c r="F2" s="671"/>
      <c r="G2" s="671"/>
      <c r="H2" s="671"/>
      <c r="I2" s="671"/>
      <c r="J2" s="671"/>
      <c r="K2" s="671"/>
      <c r="L2" s="671"/>
      <c r="M2" s="671"/>
      <c r="N2" s="671"/>
      <c r="O2" s="671"/>
      <c r="P2" s="671"/>
      <c r="Q2" s="671"/>
    </row>
    <row r="3" spans="1:19" ht="15">
      <c r="A3" s="20"/>
      <c r="B3" s="20"/>
      <c r="C3" s="48" t="s">
        <v>11</v>
      </c>
      <c r="D3" s="48"/>
      <c r="E3" s="673" t="str">
        <f>Koptame!C11</f>
        <v>Pirmsskolas izglītības iestāde</v>
      </c>
      <c r="F3" s="673"/>
      <c r="G3" s="673"/>
      <c r="H3" s="673"/>
      <c r="I3" s="673"/>
      <c r="J3" s="673"/>
      <c r="K3" s="673"/>
      <c r="L3" s="673"/>
      <c r="M3" s="673"/>
      <c r="N3" s="673"/>
      <c r="O3" s="673"/>
      <c r="P3" s="673"/>
      <c r="Q3" s="673"/>
    </row>
    <row r="4" spans="1:19" ht="15">
      <c r="A4" s="20"/>
      <c r="B4" s="20"/>
      <c r="C4" s="48" t="s">
        <v>12</v>
      </c>
      <c r="D4" s="48"/>
      <c r="E4" s="673" t="str">
        <f>Koptame!C12</f>
        <v>Pirmsskolas izglītības iestādes jaunbūve</v>
      </c>
      <c r="F4" s="673"/>
      <c r="G4" s="673"/>
      <c r="H4" s="673"/>
      <c r="I4" s="673"/>
      <c r="J4" s="673"/>
      <c r="K4" s="673"/>
      <c r="L4" s="673"/>
      <c r="M4" s="673"/>
      <c r="N4" s="673"/>
      <c r="O4" s="673"/>
      <c r="P4" s="673"/>
      <c r="Q4" s="673"/>
    </row>
    <row r="5" spans="1:19" ht="15">
      <c r="A5" s="20"/>
      <c r="B5" s="20"/>
      <c r="C5" s="48" t="s">
        <v>13</v>
      </c>
      <c r="D5" s="48"/>
      <c r="E5" s="673" t="str">
        <f>Koptame!C13</f>
        <v>Baložu iela 33, Baloži, Ķekavas novads</v>
      </c>
      <c r="F5" s="673"/>
      <c r="G5" s="673"/>
      <c r="H5" s="673"/>
      <c r="I5" s="673"/>
      <c r="J5" s="673"/>
      <c r="K5" s="673"/>
      <c r="L5" s="673"/>
      <c r="M5" s="673"/>
      <c r="N5" s="673"/>
      <c r="O5" s="673"/>
      <c r="P5" s="673"/>
      <c r="Q5" s="673"/>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4" customHeight="1">
      <c r="A9" s="45"/>
      <c r="B9" s="45"/>
      <c r="K9" s="44"/>
      <c r="L9" s="44"/>
      <c r="M9" s="672" t="str">
        <f>Koptame!D16</f>
        <v xml:space="preserve">Tāme sastādīta:   </v>
      </c>
      <c r="N9" s="672"/>
      <c r="O9" s="672"/>
      <c r="P9" s="672"/>
      <c r="Q9" s="44"/>
    </row>
    <row r="10" spans="1:19" ht="15">
      <c r="A10" s="45"/>
      <c r="B10" s="45"/>
    </row>
    <row r="11" spans="1:19"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9" ht="75" customHeight="1">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8.25">
      <c r="A15" s="251">
        <v>1</v>
      </c>
      <c r="B15" s="385"/>
      <c r="C15" s="376" t="s">
        <v>435</v>
      </c>
      <c r="D15" s="380" t="s">
        <v>1657</v>
      </c>
      <c r="E15" s="375" t="s">
        <v>436</v>
      </c>
      <c r="F15" s="375">
        <v>1</v>
      </c>
      <c r="G15" s="197"/>
      <c r="H15" s="192"/>
      <c r="I15" s="190"/>
      <c r="J15" s="184"/>
      <c r="K15" s="193"/>
      <c r="L15" s="231"/>
      <c r="M15" s="232"/>
      <c r="N15" s="231"/>
      <c r="O15" s="231"/>
      <c r="P15" s="231"/>
      <c r="Q15" s="233"/>
      <c r="S15" s="94"/>
    </row>
    <row r="16" spans="1:19" s="56" customFormat="1" ht="38.25">
      <c r="A16" s="251">
        <v>2</v>
      </c>
      <c r="B16" s="385"/>
      <c r="C16" s="383" t="s">
        <v>437</v>
      </c>
      <c r="D16" s="389" t="s">
        <v>1658</v>
      </c>
      <c r="E16" s="385" t="s">
        <v>436</v>
      </c>
      <c r="F16" s="385">
        <v>4</v>
      </c>
      <c r="G16" s="160"/>
      <c r="H16" s="205"/>
      <c r="I16" s="160"/>
      <c r="J16" s="195"/>
      <c r="K16" s="195"/>
      <c r="L16" s="231"/>
      <c r="M16" s="232"/>
      <c r="N16" s="231"/>
      <c r="O16" s="231"/>
      <c r="P16" s="231"/>
      <c r="Q16" s="233"/>
      <c r="S16" s="94"/>
    </row>
    <row r="17" spans="1:19" s="56" customFormat="1" ht="38.25">
      <c r="A17" s="251">
        <v>3</v>
      </c>
      <c r="B17" s="385"/>
      <c r="C17" s="376" t="s">
        <v>438</v>
      </c>
      <c r="D17" s="387" t="s">
        <v>1659</v>
      </c>
      <c r="E17" s="385" t="s">
        <v>436</v>
      </c>
      <c r="F17" s="385">
        <v>14</v>
      </c>
      <c r="G17" s="160"/>
      <c r="H17" s="205"/>
      <c r="I17" s="160"/>
      <c r="J17" s="195"/>
      <c r="K17" s="195"/>
      <c r="L17" s="231"/>
      <c r="M17" s="232"/>
      <c r="N17" s="231"/>
      <c r="O17" s="231"/>
      <c r="P17" s="231"/>
      <c r="Q17" s="233"/>
      <c r="S17" s="94"/>
    </row>
    <row r="18" spans="1:19" s="56" customFormat="1" ht="38.25">
      <c r="A18" s="251">
        <v>4</v>
      </c>
      <c r="B18" s="385"/>
      <c r="C18" s="383" t="s">
        <v>439</v>
      </c>
      <c r="D18" s="383" t="s">
        <v>1646</v>
      </c>
      <c r="E18" s="385" t="s">
        <v>436</v>
      </c>
      <c r="F18" s="385">
        <v>4</v>
      </c>
      <c r="G18" s="160"/>
      <c r="H18" s="205"/>
      <c r="I18" s="160"/>
      <c r="J18" s="195"/>
      <c r="K18" s="195"/>
      <c r="L18" s="231"/>
      <c r="M18" s="232"/>
      <c r="N18" s="231"/>
      <c r="O18" s="231"/>
      <c r="P18" s="231"/>
      <c r="Q18" s="233"/>
      <c r="S18" s="94"/>
    </row>
    <row r="19" spans="1:19" s="56" customFormat="1">
      <c r="A19" s="251">
        <v>5</v>
      </c>
      <c r="B19" s="385"/>
      <c r="C19" s="383" t="s">
        <v>440</v>
      </c>
      <c r="D19" s="380" t="s">
        <v>441</v>
      </c>
      <c r="E19" s="385" t="s">
        <v>436</v>
      </c>
      <c r="F19" s="385">
        <v>4</v>
      </c>
      <c r="G19" s="206"/>
      <c r="H19" s="205"/>
      <c r="I19" s="160"/>
      <c r="J19" s="184"/>
      <c r="K19" s="207"/>
      <c r="L19" s="231"/>
      <c r="M19" s="232"/>
      <c r="N19" s="231"/>
      <c r="O19" s="231"/>
      <c r="P19" s="231"/>
      <c r="Q19" s="233"/>
      <c r="S19" s="94"/>
    </row>
    <row r="20" spans="1:19" s="56" customFormat="1" ht="25.5">
      <c r="A20" s="251">
        <v>6</v>
      </c>
      <c r="B20" s="385"/>
      <c r="C20" s="383" t="s">
        <v>442</v>
      </c>
      <c r="D20" s="389" t="s">
        <v>1660</v>
      </c>
      <c r="E20" s="385" t="s">
        <v>436</v>
      </c>
      <c r="F20" s="385">
        <v>2</v>
      </c>
      <c r="G20" s="160"/>
      <c r="H20" s="205"/>
      <c r="I20" s="160"/>
      <c r="J20" s="195"/>
      <c r="K20" s="195"/>
      <c r="L20" s="231"/>
      <c r="M20" s="232"/>
      <c r="N20" s="231"/>
      <c r="O20" s="231"/>
      <c r="P20" s="231"/>
      <c r="Q20" s="233"/>
      <c r="S20" s="94"/>
    </row>
    <row r="21" spans="1:19" s="56" customFormat="1" ht="25.5">
      <c r="A21" s="251">
        <v>7</v>
      </c>
      <c r="B21" s="385"/>
      <c r="C21" s="390" t="s">
        <v>443</v>
      </c>
      <c r="D21" s="390" t="s">
        <v>1661</v>
      </c>
      <c r="E21" s="529" t="s">
        <v>436</v>
      </c>
      <c r="F21" s="529">
        <v>67</v>
      </c>
      <c r="G21" s="160"/>
      <c r="H21" s="205"/>
      <c r="I21" s="160"/>
      <c r="J21" s="195"/>
      <c r="K21" s="195"/>
      <c r="L21" s="231"/>
      <c r="M21" s="232"/>
      <c r="N21" s="231"/>
      <c r="O21" s="231"/>
      <c r="P21" s="231"/>
      <c r="Q21" s="233"/>
      <c r="S21" s="94"/>
    </row>
    <row r="22" spans="1:19" s="56" customFormat="1" ht="25.5">
      <c r="A22" s="251">
        <v>8</v>
      </c>
      <c r="B22" s="385"/>
      <c r="C22" s="381" t="s">
        <v>444</v>
      </c>
      <c r="D22" s="528" t="s">
        <v>1662</v>
      </c>
      <c r="E22" s="529" t="s">
        <v>436</v>
      </c>
      <c r="F22" s="529">
        <v>23</v>
      </c>
      <c r="G22" s="164"/>
      <c r="H22" s="164"/>
      <c r="I22" s="178"/>
      <c r="J22" s="178"/>
      <c r="K22" s="178"/>
      <c r="L22" s="231"/>
      <c r="M22" s="232"/>
      <c r="N22" s="231"/>
      <c r="O22" s="231"/>
      <c r="P22" s="231"/>
      <c r="Q22" s="233"/>
      <c r="S22" s="94"/>
    </row>
    <row r="23" spans="1:19" s="56" customFormat="1">
      <c r="A23" s="251">
        <v>9</v>
      </c>
      <c r="B23" s="385"/>
      <c r="C23" s="530" t="s">
        <v>651</v>
      </c>
      <c r="D23" s="528"/>
      <c r="E23" s="529" t="s">
        <v>436</v>
      </c>
      <c r="F23" s="531">
        <v>63</v>
      </c>
      <c r="G23" s="206"/>
      <c r="H23" s="205"/>
      <c r="I23" s="184"/>
      <c r="J23" s="195"/>
      <c r="K23" s="195"/>
      <c r="L23" s="231"/>
      <c r="M23" s="232"/>
      <c r="N23" s="231"/>
      <c r="O23" s="231"/>
      <c r="P23" s="231"/>
      <c r="Q23" s="233"/>
      <c r="S23" s="94"/>
    </row>
    <row r="24" spans="1:19" s="56" customFormat="1" ht="25.5">
      <c r="A24" s="251">
        <v>10</v>
      </c>
      <c r="B24" s="385"/>
      <c r="C24" s="381" t="s">
        <v>445</v>
      </c>
      <c r="D24" s="528" t="s">
        <v>1663</v>
      </c>
      <c r="E24" s="529" t="s">
        <v>436</v>
      </c>
      <c r="F24" s="529">
        <v>2</v>
      </c>
      <c r="G24" s="160"/>
      <c r="H24" s="205"/>
      <c r="I24" s="160"/>
      <c r="J24" s="195"/>
      <c r="K24" s="195"/>
      <c r="L24" s="231"/>
      <c r="M24" s="232"/>
      <c r="N24" s="231"/>
      <c r="O24" s="231"/>
      <c r="P24" s="231"/>
      <c r="Q24" s="233"/>
      <c r="S24" s="94"/>
    </row>
    <row r="25" spans="1:19" s="56" customFormat="1" ht="25.5">
      <c r="A25" s="251">
        <v>11</v>
      </c>
      <c r="B25" s="385"/>
      <c r="C25" s="390" t="s">
        <v>446</v>
      </c>
      <c r="D25" s="390" t="s">
        <v>447</v>
      </c>
      <c r="E25" s="529" t="s">
        <v>146</v>
      </c>
      <c r="F25" s="446">
        <f>81+35</f>
        <v>116</v>
      </c>
      <c r="G25" s="206"/>
      <c r="H25" s="205"/>
      <c r="I25" s="160"/>
      <c r="J25" s="184"/>
      <c r="K25" s="207"/>
      <c r="L25" s="231"/>
      <c r="M25" s="232"/>
      <c r="N25" s="231"/>
      <c r="O25" s="231"/>
      <c r="P25" s="231"/>
      <c r="Q25" s="233"/>
      <c r="S25" s="94"/>
    </row>
    <row r="26" spans="1:19" s="56" customFormat="1">
      <c r="A26" s="251">
        <v>12</v>
      </c>
      <c r="B26" s="385"/>
      <c r="C26" s="390" t="s">
        <v>446</v>
      </c>
      <c r="D26" s="528" t="s">
        <v>448</v>
      </c>
      <c r="E26" s="529" t="s">
        <v>146</v>
      </c>
      <c r="F26" s="529">
        <v>9500</v>
      </c>
      <c r="G26" s="194"/>
      <c r="H26" s="192"/>
      <c r="I26" s="190"/>
      <c r="J26" s="160"/>
      <c r="K26" s="195"/>
      <c r="L26" s="231"/>
      <c r="M26" s="232"/>
      <c r="N26" s="231"/>
      <c r="O26" s="231"/>
      <c r="P26" s="231"/>
      <c r="Q26" s="233"/>
      <c r="S26" s="94"/>
    </row>
    <row r="27" spans="1:19" s="56" customFormat="1">
      <c r="A27" s="251">
        <v>13</v>
      </c>
      <c r="B27" s="385"/>
      <c r="C27" s="390" t="s">
        <v>1141</v>
      </c>
      <c r="D27" s="390" t="s">
        <v>450</v>
      </c>
      <c r="E27" s="529" t="s">
        <v>146</v>
      </c>
      <c r="F27" s="529">
        <v>100</v>
      </c>
      <c r="G27" s="194"/>
      <c r="H27" s="192"/>
      <c r="I27" s="190"/>
      <c r="J27" s="160"/>
      <c r="K27" s="195"/>
      <c r="L27" s="231"/>
      <c r="M27" s="232"/>
      <c r="N27" s="231"/>
      <c r="O27" s="231"/>
      <c r="P27" s="231"/>
      <c r="Q27" s="233"/>
      <c r="S27" s="94"/>
    </row>
    <row r="28" spans="1:19" s="56" customFormat="1">
      <c r="A28" s="251">
        <v>14</v>
      </c>
      <c r="B28" s="385"/>
      <c r="C28" s="390" t="s">
        <v>1142</v>
      </c>
      <c r="D28" s="390" t="s">
        <v>1143</v>
      </c>
      <c r="E28" s="529" t="s">
        <v>146</v>
      </c>
      <c r="F28" s="529">
        <v>10</v>
      </c>
      <c r="G28" s="194"/>
      <c r="H28" s="192"/>
      <c r="I28" s="190"/>
      <c r="J28" s="160"/>
      <c r="K28" s="195"/>
      <c r="L28" s="231"/>
      <c r="M28" s="232"/>
      <c r="N28" s="231"/>
      <c r="O28" s="231"/>
      <c r="P28" s="231"/>
      <c r="Q28" s="233"/>
      <c r="S28" s="94"/>
    </row>
    <row r="29" spans="1:19" s="56" customFormat="1">
      <c r="A29" s="251">
        <v>15</v>
      </c>
      <c r="B29" s="385"/>
      <c r="C29" s="390" t="s">
        <v>451</v>
      </c>
      <c r="D29" s="383"/>
      <c r="E29" s="529" t="s">
        <v>452</v>
      </c>
      <c r="F29" s="529">
        <v>1</v>
      </c>
      <c r="G29" s="194"/>
      <c r="H29" s="192"/>
      <c r="I29" s="190"/>
      <c r="J29" s="160"/>
      <c r="K29" s="195"/>
      <c r="L29" s="231"/>
      <c r="M29" s="232"/>
      <c r="N29" s="231"/>
      <c r="O29" s="231"/>
      <c r="P29" s="231"/>
      <c r="Q29" s="233"/>
      <c r="S29" s="94"/>
    </row>
    <row r="30" spans="1:19" s="56" customFormat="1">
      <c r="A30" s="251">
        <v>16</v>
      </c>
      <c r="B30" s="385"/>
      <c r="C30" s="376" t="s">
        <v>1664</v>
      </c>
      <c r="D30" s="376" t="s">
        <v>453</v>
      </c>
      <c r="E30" s="392" t="s">
        <v>452</v>
      </c>
      <c r="F30" s="392">
        <v>1</v>
      </c>
      <c r="G30" s="197"/>
      <c r="H30" s="192"/>
      <c r="I30" s="190"/>
      <c r="J30" s="184"/>
      <c r="K30" s="193"/>
      <c r="L30" s="231"/>
      <c r="M30" s="232"/>
      <c r="N30" s="231"/>
      <c r="O30" s="231"/>
      <c r="P30" s="231"/>
      <c r="Q30" s="233"/>
      <c r="S30" s="94"/>
    </row>
    <row r="31" spans="1:19" s="56" customFormat="1" ht="38.25">
      <c r="A31" s="251">
        <v>17</v>
      </c>
      <c r="B31" s="388"/>
      <c r="C31" s="383" t="s">
        <v>1653</v>
      </c>
      <c r="D31" s="383"/>
      <c r="E31" s="382" t="s">
        <v>452</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5" customHeight="1">
      <c r="A33" s="223"/>
      <c r="B33" s="223"/>
      <c r="C33" s="669" t="s">
        <v>98</v>
      </c>
      <c r="D33" s="669"/>
      <c r="E33" s="670"/>
      <c r="F33" s="670"/>
      <c r="G33" s="670"/>
      <c r="H33" s="670"/>
      <c r="I33" s="670"/>
      <c r="J33" s="670"/>
      <c r="K33" s="670"/>
      <c r="L33" s="670"/>
      <c r="M33" s="241"/>
      <c r="N33" s="241"/>
      <c r="O33" s="241"/>
      <c r="P33" s="241"/>
      <c r="Q33" s="241"/>
    </row>
    <row r="34" spans="1:17" s="114" customFormat="1">
      <c r="J34" s="135"/>
    </row>
    <row r="35" spans="1:17" customFormat="1" ht="12.75" customHeight="1">
      <c r="B35" s="136" t="s">
        <v>52</v>
      </c>
    </row>
    <row r="36" spans="1:17" customFormat="1" ht="45" customHeight="1">
      <c r="A36"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663"/>
      <c r="C36" s="663"/>
      <c r="D36" s="663"/>
      <c r="E36" s="663"/>
      <c r="F36" s="663"/>
      <c r="G36" s="663"/>
      <c r="H36" s="663"/>
      <c r="I36" s="663"/>
      <c r="J36" s="663"/>
      <c r="K36" s="663"/>
      <c r="L36" s="663"/>
      <c r="M36" s="663"/>
      <c r="N36" s="663"/>
      <c r="O36" s="663"/>
      <c r="P36" s="663"/>
      <c r="Q36" s="663"/>
    </row>
    <row r="37" spans="1:17" customFormat="1" ht="76.7" customHeight="1">
      <c r="A37" s="663"/>
      <c r="B37" s="663"/>
      <c r="C37" s="663"/>
      <c r="D37" s="663"/>
      <c r="E37" s="663"/>
      <c r="F37" s="663"/>
      <c r="G37" s="663"/>
      <c r="H37" s="663"/>
      <c r="I37" s="663"/>
      <c r="J37" s="663"/>
      <c r="K37" s="663"/>
      <c r="L37" s="663"/>
      <c r="M37" s="663"/>
      <c r="N37" s="663"/>
      <c r="O37" s="663"/>
      <c r="P37" s="663"/>
      <c r="Q37" s="663"/>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660">
        <f>Koptame!C42</f>
        <v>0</v>
      </c>
      <c r="O41" s="660"/>
      <c r="P41" s="142"/>
      <c r="Q41" s="142"/>
    </row>
    <row r="42" spans="1:17" s="114" customFormat="1">
      <c r="C42" s="133">
        <f>Koptame!C37</f>
        <v>0</v>
      </c>
      <c r="D42" s="133"/>
      <c r="M42" s="133"/>
      <c r="N42" s="661">
        <f>Koptame!C43</f>
        <v>0</v>
      </c>
      <c r="O42" s="661"/>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120" zoomScaleNormal="100" zoomScaleSheetLayoutView="120" workbookViewId="0">
      <selection activeCell="C41" sqref="C41"/>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kops2!B33</f>
        <v>2,13</v>
      </c>
    </row>
    <row r="2" spans="1:17" s="24" customFormat="1" ht="15">
      <c r="A2" s="671" t="str">
        <f>C13</f>
        <v>Centralizētā izziņošanas sistēma</v>
      </c>
      <c r="B2" s="671"/>
      <c r="C2" s="671"/>
      <c r="D2" s="671"/>
      <c r="E2" s="671"/>
      <c r="F2" s="671"/>
      <c r="G2" s="671"/>
      <c r="H2" s="671"/>
      <c r="I2" s="671"/>
      <c r="J2" s="671"/>
      <c r="K2" s="671"/>
      <c r="L2" s="671"/>
      <c r="M2" s="671"/>
      <c r="N2" s="671"/>
      <c r="O2" s="671"/>
      <c r="P2" s="671"/>
      <c r="Q2" s="671"/>
    </row>
    <row r="3" spans="1:17" ht="15">
      <c r="A3" s="20"/>
      <c r="B3" s="20"/>
      <c r="C3" s="48" t="s">
        <v>11</v>
      </c>
      <c r="D3" s="48"/>
      <c r="E3" s="673" t="str">
        <f>Koptame!C11</f>
        <v>Pirmsskolas izglītības iestāde</v>
      </c>
      <c r="F3" s="673"/>
      <c r="G3" s="673"/>
      <c r="H3" s="673"/>
      <c r="I3" s="673"/>
      <c r="J3" s="673"/>
      <c r="K3" s="673"/>
      <c r="L3" s="673"/>
      <c r="M3" s="673"/>
      <c r="N3" s="673"/>
      <c r="O3" s="673"/>
      <c r="P3" s="673"/>
      <c r="Q3" s="673"/>
    </row>
    <row r="4" spans="1:17" ht="15">
      <c r="A4" s="20"/>
      <c r="B4" s="20"/>
      <c r="C4" s="48" t="s">
        <v>12</v>
      </c>
      <c r="D4" s="48"/>
      <c r="E4" s="673" t="str">
        <f>Koptame!C12</f>
        <v>Pirmsskolas izglītības iestādes jaunbūve</v>
      </c>
      <c r="F4" s="673"/>
      <c r="G4" s="673"/>
      <c r="H4" s="673"/>
      <c r="I4" s="673"/>
      <c r="J4" s="673"/>
      <c r="K4" s="673"/>
      <c r="L4" s="673"/>
      <c r="M4" s="673"/>
      <c r="N4" s="673"/>
      <c r="O4" s="673"/>
      <c r="P4" s="673"/>
      <c r="Q4" s="673"/>
    </row>
    <row r="5" spans="1:17" ht="15">
      <c r="A5" s="20"/>
      <c r="B5" s="20"/>
      <c r="C5" s="48" t="s">
        <v>13</v>
      </c>
      <c r="D5" s="48"/>
      <c r="E5" s="673" t="str">
        <f>Koptame!C13</f>
        <v>Baložu iela 33, Baloži, Ķekavas novads</v>
      </c>
      <c r="F5" s="673"/>
      <c r="G5" s="673"/>
      <c r="H5" s="673"/>
      <c r="I5" s="673"/>
      <c r="J5" s="673"/>
      <c r="K5" s="673"/>
      <c r="L5" s="673"/>
      <c r="M5" s="673"/>
      <c r="N5" s="673"/>
      <c r="O5" s="673"/>
      <c r="P5" s="673"/>
      <c r="Q5" s="67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647</v>
      </c>
      <c r="D14" s="259"/>
      <c r="E14" s="260"/>
      <c r="F14" s="172"/>
      <c r="G14" s="165"/>
      <c r="H14" s="165"/>
      <c r="I14" s="173"/>
      <c r="J14" s="173"/>
      <c r="K14" s="173"/>
      <c r="L14" s="174"/>
      <c r="M14" s="173"/>
      <c r="N14" s="173"/>
      <c r="O14" s="173"/>
      <c r="P14" s="173"/>
      <c r="Q14" s="175"/>
    </row>
    <row r="15" spans="1:17" s="56" customFormat="1" ht="25.5">
      <c r="A15" s="234">
        <v>1</v>
      </c>
      <c r="B15" s="392"/>
      <c r="C15" s="387" t="s">
        <v>454</v>
      </c>
      <c r="D15" s="376" t="s">
        <v>455</v>
      </c>
      <c r="E15" s="392" t="s">
        <v>452</v>
      </c>
      <c r="F15" s="392">
        <v>1</v>
      </c>
      <c r="G15" s="196"/>
      <c r="H15" s="189"/>
      <c r="I15" s="190"/>
      <c r="J15" s="160"/>
      <c r="K15" s="196"/>
      <c r="L15" s="231"/>
      <c r="M15" s="232"/>
      <c r="N15" s="231"/>
      <c r="O15" s="231"/>
      <c r="P15" s="231"/>
      <c r="Q15" s="233"/>
    </row>
    <row r="16" spans="1:17" s="56" customFormat="1">
      <c r="A16" s="234">
        <v>2</v>
      </c>
      <c r="B16" s="392"/>
      <c r="C16" s="387" t="s">
        <v>456</v>
      </c>
      <c r="D16" s="387"/>
      <c r="E16" s="392" t="s">
        <v>452</v>
      </c>
      <c r="F16" s="392">
        <v>1</v>
      </c>
      <c r="G16" s="198"/>
      <c r="H16" s="189"/>
      <c r="I16" s="190"/>
      <c r="J16" s="160"/>
      <c r="K16" s="196"/>
      <c r="L16" s="231"/>
      <c r="M16" s="232"/>
      <c r="N16" s="231"/>
      <c r="O16" s="231"/>
      <c r="P16" s="231"/>
      <c r="Q16" s="233"/>
    </row>
    <row r="17" spans="1:17" s="56" customFormat="1">
      <c r="A17" s="234">
        <v>3</v>
      </c>
      <c r="B17" s="392"/>
      <c r="C17" s="387" t="s">
        <v>457</v>
      </c>
      <c r="D17" s="387"/>
      <c r="E17" s="392" t="s">
        <v>436</v>
      </c>
      <c r="F17" s="392">
        <v>3</v>
      </c>
      <c r="G17" s="200"/>
      <c r="H17" s="189"/>
      <c r="I17" s="160"/>
      <c r="J17" s="160"/>
      <c r="K17" s="201"/>
      <c r="L17" s="231"/>
      <c r="M17" s="232"/>
      <c r="N17" s="231"/>
      <c r="O17" s="231"/>
      <c r="P17" s="231"/>
      <c r="Q17" s="233"/>
    </row>
    <row r="18" spans="1:17" s="56" customFormat="1" ht="38.25">
      <c r="A18" s="234">
        <v>4</v>
      </c>
      <c r="B18" s="392"/>
      <c r="C18" s="387" t="s">
        <v>458</v>
      </c>
      <c r="D18" s="376" t="s">
        <v>1665</v>
      </c>
      <c r="E18" s="392" t="s">
        <v>452</v>
      </c>
      <c r="F18" s="375">
        <v>1</v>
      </c>
      <c r="G18" s="208"/>
      <c r="H18" s="189"/>
      <c r="I18" s="166"/>
      <c r="J18" s="161"/>
      <c r="K18" s="163"/>
      <c r="L18" s="231"/>
      <c r="M18" s="232"/>
      <c r="N18" s="231"/>
      <c r="O18" s="231"/>
      <c r="P18" s="231"/>
      <c r="Q18" s="233"/>
    </row>
    <row r="19" spans="1:17" s="56" customFormat="1" ht="25.5">
      <c r="A19" s="234">
        <v>5</v>
      </c>
      <c r="B19" s="392"/>
      <c r="C19" s="387" t="s">
        <v>459</v>
      </c>
      <c r="D19" s="376" t="s">
        <v>1666</v>
      </c>
      <c r="E19" s="392" t="s">
        <v>436</v>
      </c>
      <c r="F19" s="375">
        <v>2</v>
      </c>
      <c r="G19" s="208"/>
      <c r="H19" s="189"/>
      <c r="I19" s="166"/>
      <c r="J19" s="161"/>
      <c r="K19" s="163"/>
      <c r="L19" s="231"/>
      <c r="M19" s="232"/>
      <c r="N19" s="231"/>
      <c r="O19" s="231"/>
      <c r="P19" s="231"/>
      <c r="Q19" s="233"/>
    </row>
    <row r="20" spans="1:17" s="56" customFormat="1" ht="38.25">
      <c r="A20" s="234">
        <v>6</v>
      </c>
      <c r="B20" s="392"/>
      <c r="C20" s="387" t="s">
        <v>460</v>
      </c>
      <c r="D20" s="376" t="s">
        <v>1667</v>
      </c>
      <c r="E20" s="392" t="s">
        <v>452</v>
      </c>
      <c r="F20" s="375">
        <f>35+8+11</f>
        <v>54</v>
      </c>
      <c r="G20" s="208"/>
      <c r="H20" s="189"/>
      <c r="I20" s="166"/>
      <c r="J20" s="161"/>
      <c r="K20" s="163"/>
      <c r="L20" s="231"/>
      <c r="M20" s="232"/>
      <c r="N20" s="231"/>
      <c r="O20" s="231"/>
      <c r="P20" s="231"/>
      <c r="Q20" s="233"/>
    </row>
    <row r="21" spans="1:17" s="56" customFormat="1" ht="38.25">
      <c r="A21" s="234">
        <v>7</v>
      </c>
      <c r="B21" s="392"/>
      <c r="C21" s="387" t="s">
        <v>461</v>
      </c>
      <c r="D21" s="387" t="s">
        <v>1668</v>
      </c>
      <c r="E21" s="392" t="s">
        <v>452</v>
      </c>
      <c r="F21" s="375">
        <v>99</v>
      </c>
      <c r="G21" s="208"/>
      <c r="H21" s="189"/>
      <c r="I21" s="166"/>
      <c r="J21" s="161"/>
      <c r="K21" s="163"/>
      <c r="L21" s="231"/>
      <c r="M21" s="232"/>
      <c r="N21" s="231"/>
      <c r="O21" s="231"/>
      <c r="P21" s="231"/>
      <c r="Q21" s="233"/>
    </row>
    <row r="22" spans="1:17" s="56" customFormat="1" ht="38.25">
      <c r="A22" s="234">
        <v>8</v>
      </c>
      <c r="B22" s="392"/>
      <c r="C22" s="387" t="s">
        <v>462</v>
      </c>
      <c r="D22" s="387" t="s">
        <v>1669</v>
      </c>
      <c r="E22" s="392" t="s">
        <v>436</v>
      </c>
      <c r="F22" s="375">
        <f>F21</f>
        <v>99</v>
      </c>
      <c r="G22" s="208"/>
      <c r="H22" s="189"/>
      <c r="I22" s="166"/>
      <c r="J22" s="161"/>
      <c r="K22" s="163"/>
      <c r="L22" s="231"/>
      <c r="M22" s="232"/>
      <c r="N22" s="231"/>
      <c r="O22" s="231"/>
      <c r="P22" s="231"/>
      <c r="Q22" s="233"/>
    </row>
    <row r="23" spans="1:17" s="56" customFormat="1" ht="25.5">
      <c r="A23" s="234">
        <v>9</v>
      </c>
      <c r="B23" s="392"/>
      <c r="C23" s="387" t="s">
        <v>463</v>
      </c>
      <c r="D23" s="376" t="s">
        <v>464</v>
      </c>
      <c r="E23" s="392" t="s">
        <v>145</v>
      </c>
      <c r="F23" s="375">
        <v>50</v>
      </c>
      <c r="G23" s="208"/>
      <c r="H23" s="189"/>
      <c r="I23" s="166"/>
      <c r="J23" s="161"/>
      <c r="K23" s="163"/>
      <c r="L23" s="231"/>
      <c r="M23" s="232"/>
      <c r="N23" s="231"/>
      <c r="O23" s="231"/>
      <c r="P23" s="231"/>
      <c r="Q23" s="233"/>
    </row>
    <row r="24" spans="1:17" s="56" customFormat="1" ht="25.5">
      <c r="A24" s="234">
        <v>10</v>
      </c>
      <c r="B24" s="392"/>
      <c r="C24" s="387" t="s">
        <v>465</v>
      </c>
      <c r="D24" s="376" t="s">
        <v>466</v>
      </c>
      <c r="E24" s="392" t="s">
        <v>145</v>
      </c>
      <c r="F24" s="375">
        <v>90</v>
      </c>
      <c r="G24" s="208"/>
      <c r="H24" s="189"/>
      <c r="I24" s="166"/>
      <c r="J24" s="161"/>
      <c r="K24" s="163"/>
      <c r="L24" s="231"/>
      <c r="M24" s="232"/>
      <c r="N24" s="231"/>
      <c r="O24" s="231"/>
      <c r="P24" s="231"/>
      <c r="Q24" s="233"/>
    </row>
    <row r="25" spans="1:17" s="56" customFormat="1">
      <c r="A25" s="234">
        <v>11</v>
      </c>
      <c r="B25" s="392"/>
      <c r="C25" s="387" t="s">
        <v>467</v>
      </c>
      <c r="D25" s="376"/>
      <c r="E25" s="392" t="s">
        <v>145</v>
      </c>
      <c r="F25" s="375">
        <v>500</v>
      </c>
      <c r="G25" s="208"/>
      <c r="H25" s="189"/>
      <c r="I25" s="166"/>
      <c r="J25" s="161"/>
      <c r="K25" s="163"/>
      <c r="L25" s="231"/>
      <c r="M25" s="232"/>
      <c r="N25" s="231"/>
      <c r="O25" s="231"/>
      <c r="P25" s="231"/>
      <c r="Q25" s="233"/>
    </row>
    <row r="26" spans="1:17" s="56" customFormat="1" ht="51">
      <c r="A26" s="234">
        <v>12</v>
      </c>
      <c r="B26" s="392"/>
      <c r="C26" s="387" t="s">
        <v>468</v>
      </c>
      <c r="D26" s="376" t="s">
        <v>1670</v>
      </c>
      <c r="E26" s="377" t="s">
        <v>452</v>
      </c>
      <c r="F26" s="375">
        <v>1</v>
      </c>
      <c r="G26" s="208"/>
      <c r="H26" s="189"/>
      <c r="I26" s="166"/>
      <c r="J26" s="161"/>
      <c r="K26" s="163"/>
      <c r="L26" s="231"/>
      <c r="M26" s="232"/>
      <c r="N26" s="231"/>
      <c r="O26" s="231"/>
      <c r="P26" s="231"/>
      <c r="Q26" s="233"/>
    </row>
    <row r="27" spans="1:17" s="56" customFormat="1">
      <c r="A27" s="234">
        <v>13</v>
      </c>
      <c r="B27" s="392"/>
      <c r="C27" s="387" t="s">
        <v>376</v>
      </c>
      <c r="D27" s="376"/>
      <c r="E27" s="392" t="s">
        <v>452</v>
      </c>
      <c r="F27" s="375">
        <v>1</v>
      </c>
      <c r="G27" s="164"/>
      <c r="H27" s="164"/>
      <c r="I27" s="178"/>
      <c r="J27" s="178"/>
      <c r="K27" s="178"/>
      <c r="L27" s="231"/>
      <c r="M27" s="232"/>
      <c r="N27" s="231"/>
      <c r="O27" s="231"/>
      <c r="P27" s="231"/>
      <c r="Q27" s="233"/>
    </row>
    <row r="28" spans="1:17" s="56" customFormat="1">
      <c r="A28" s="234">
        <v>14</v>
      </c>
      <c r="B28" s="392"/>
      <c r="C28" s="387" t="s">
        <v>469</v>
      </c>
      <c r="D28" s="376" t="s">
        <v>470</v>
      </c>
      <c r="E28" s="392" t="s">
        <v>436</v>
      </c>
      <c r="F28" s="375">
        <v>1</v>
      </c>
      <c r="G28" s="208"/>
      <c r="H28" s="189"/>
      <c r="I28" s="166"/>
      <c r="J28" s="161"/>
      <c r="K28" s="163"/>
      <c r="L28" s="231"/>
      <c r="M28" s="232"/>
      <c r="N28" s="231"/>
      <c r="O28" s="231"/>
      <c r="P28" s="231"/>
      <c r="Q28" s="233"/>
    </row>
    <row r="29" spans="1:17" s="56" customFormat="1">
      <c r="A29" s="234">
        <v>15</v>
      </c>
      <c r="B29" s="392"/>
      <c r="C29" s="387" t="s">
        <v>471</v>
      </c>
      <c r="D29" s="376" t="s">
        <v>472</v>
      </c>
      <c r="E29" s="392" t="s">
        <v>436</v>
      </c>
      <c r="F29" s="375">
        <v>2</v>
      </c>
      <c r="G29" s="208"/>
      <c r="H29" s="189"/>
      <c r="I29" s="166"/>
      <c r="J29" s="161"/>
      <c r="K29" s="163"/>
      <c r="L29" s="231"/>
      <c r="M29" s="232"/>
      <c r="N29" s="231"/>
      <c r="O29" s="231"/>
      <c r="P29" s="231"/>
      <c r="Q29" s="233"/>
    </row>
    <row r="30" spans="1:17" s="56" customFormat="1">
      <c r="A30" s="234">
        <v>16</v>
      </c>
      <c r="B30" s="392"/>
      <c r="C30" s="387" t="s">
        <v>473</v>
      </c>
      <c r="D30" s="376" t="s">
        <v>474</v>
      </c>
      <c r="E30" s="392" t="s">
        <v>436</v>
      </c>
      <c r="F30" s="375">
        <v>3</v>
      </c>
      <c r="G30" s="208"/>
      <c r="H30" s="189"/>
      <c r="I30" s="166"/>
      <c r="J30" s="161"/>
      <c r="K30" s="163"/>
      <c r="L30" s="231"/>
      <c r="M30" s="232"/>
      <c r="N30" s="231"/>
      <c r="O30" s="231"/>
      <c r="P30" s="231"/>
      <c r="Q30" s="233"/>
    </row>
    <row r="31" spans="1:17" s="56" customFormat="1">
      <c r="A31" s="234">
        <v>17</v>
      </c>
      <c r="B31" s="392"/>
      <c r="C31" s="387" t="s">
        <v>475</v>
      </c>
      <c r="D31" s="376" t="s">
        <v>476</v>
      </c>
      <c r="E31" s="392" t="s">
        <v>436</v>
      </c>
      <c r="F31" s="375">
        <v>1</v>
      </c>
      <c r="G31" s="208"/>
      <c r="H31" s="189"/>
      <c r="I31" s="166"/>
      <c r="J31" s="161"/>
      <c r="K31" s="163"/>
      <c r="L31" s="231"/>
      <c r="M31" s="232"/>
      <c r="N31" s="231"/>
      <c r="O31" s="231"/>
      <c r="P31" s="231"/>
      <c r="Q31" s="233"/>
    </row>
    <row r="32" spans="1:17" s="56" customFormat="1" ht="25.5">
      <c r="A32" s="234">
        <v>18</v>
      </c>
      <c r="B32" s="392"/>
      <c r="C32" s="387" t="s">
        <v>477</v>
      </c>
      <c r="D32" s="376" t="s">
        <v>478</v>
      </c>
      <c r="E32" s="392" t="s">
        <v>436</v>
      </c>
      <c r="F32" s="375">
        <v>2</v>
      </c>
      <c r="G32" s="208"/>
      <c r="H32" s="189"/>
      <c r="I32" s="166"/>
      <c r="J32" s="161"/>
      <c r="K32" s="163"/>
      <c r="L32" s="231"/>
      <c r="M32" s="232"/>
      <c r="N32" s="231"/>
      <c r="O32" s="231"/>
      <c r="P32" s="231"/>
      <c r="Q32" s="233"/>
    </row>
    <row r="33" spans="1:17" s="56" customFormat="1">
      <c r="A33" s="234">
        <v>19</v>
      </c>
      <c r="B33" s="392"/>
      <c r="C33" s="387" t="s">
        <v>479</v>
      </c>
      <c r="D33" s="376" t="s">
        <v>480</v>
      </c>
      <c r="E33" s="392" t="s">
        <v>436</v>
      </c>
      <c r="F33" s="375">
        <v>12</v>
      </c>
      <c r="G33" s="208"/>
      <c r="H33" s="189"/>
      <c r="I33" s="166"/>
      <c r="J33" s="161"/>
      <c r="K33" s="163"/>
      <c r="L33" s="231"/>
      <c r="M33" s="232"/>
      <c r="N33" s="231"/>
      <c r="O33" s="231"/>
      <c r="P33" s="231"/>
      <c r="Q33" s="233"/>
    </row>
    <row r="34" spans="1:17" s="56" customFormat="1" ht="25.5">
      <c r="A34" s="234">
        <v>20</v>
      </c>
      <c r="B34" s="392"/>
      <c r="C34" s="387" t="s">
        <v>1280</v>
      </c>
      <c r="D34" s="376" t="s">
        <v>481</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482</v>
      </c>
      <c r="D35" s="376"/>
      <c r="E35" s="392" t="s">
        <v>452</v>
      </c>
      <c r="F35" s="375">
        <v>1</v>
      </c>
      <c r="G35" s="208"/>
      <c r="H35" s="189"/>
      <c r="I35" s="166"/>
      <c r="J35" s="161"/>
      <c r="K35" s="163"/>
      <c r="L35" s="231"/>
      <c r="M35" s="232"/>
      <c r="N35" s="231"/>
      <c r="O35" s="231"/>
      <c r="P35" s="231"/>
      <c r="Q35" s="233"/>
    </row>
    <row r="36" spans="1:17" s="56" customFormat="1">
      <c r="A36" s="234">
        <v>22</v>
      </c>
      <c r="B36" s="392"/>
      <c r="C36" s="387" t="s">
        <v>483</v>
      </c>
      <c r="D36" s="376"/>
      <c r="E36" s="392" t="s">
        <v>436</v>
      </c>
      <c r="F36" s="375">
        <v>1</v>
      </c>
      <c r="G36" s="208"/>
      <c r="H36" s="189"/>
      <c r="I36" s="166"/>
      <c r="J36" s="161"/>
      <c r="K36" s="163"/>
      <c r="L36" s="231"/>
      <c r="M36" s="232"/>
      <c r="N36" s="231"/>
      <c r="O36" s="231"/>
      <c r="P36" s="231"/>
      <c r="Q36" s="233"/>
    </row>
    <row r="37" spans="1:17" s="56" customFormat="1" ht="51">
      <c r="A37" s="234">
        <v>23</v>
      </c>
      <c r="B37" s="392"/>
      <c r="C37" s="387" t="s">
        <v>484</v>
      </c>
      <c r="D37" s="376" t="s">
        <v>1671</v>
      </c>
      <c r="E37" s="392" t="s">
        <v>145</v>
      </c>
      <c r="F37" s="375">
        <v>400</v>
      </c>
      <c r="G37" s="194"/>
      <c r="H37" s="192"/>
      <c r="I37" s="190"/>
      <c r="J37" s="160"/>
      <c r="K37" s="195"/>
      <c r="L37" s="231"/>
      <c r="M37" s="232"/>
      <c r="N37" s="231"/>
      <c r="O37" s="231"/>
      <c r="P37" s="231"/>
      <c r="Q37" s="233"/>
    </row>
    <row r="38" spans="1:17" s="56" customFormat="1">
      <c r="A38" s="234">
        <v>24</v>
      </c>
      <c r="B38" s="392"/>
      <c r="C38" s="387" t="s">
        <v>1130</v>
      </c>
      <c r="D38" s="376" t="s">
        <v>1143</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4" customHeight="1">
      <c r="A40" s="223"/>
      <c r="B40" s="223"/>
      <c r="C40" s="669" t="s">
        <v>98</v>
      </c>
      <c r="D40" s="669"/>
      <c r="E40" s="670"/>
      <c r="F40" s="670"/>
      <c r="G40" s="670"/>
      <c r="H40" s="670"/>
      <c r="I40" s="670"/>
      <c r="J40" s="670"/>
      <c r="K40" s="670"/>
      <c r="L40" s="670"/>
      <c r="M40" s="393"/>
      <c r="N40" s="393"/>
      <c r="O40" s="393"/>
      <c r="P40" s="393"/>
      <c r="Q40" s="393"/>
    </row>
    <row r="41" spans="1:17" s="114" customFormat="1">
      <c r="J41" s="135"/>
    </row>
    <row r="42" spans="1:17" customFormat="1" ht="12.75" customHeight="1">
      <c r="B42" s="136" t="s">
        <v>52</v>
      </c>
    </row>
    <row r="43" spans="1:17" customFormat="1" ht="45" customHeight="1">
      <c r="A43"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663"/>
      <c r="C43" s="663"/>
      <c r="D43" s="663"/>
      <c r="E43" s="663"/>
      <c r="F43" s="663"/>
      <c r="G43" s="663"/>
      <c r="H43" s="663"/>
      <c r="I43" s="663"/>
      <c r="J43" s="663"/>
      <c r="K43" s="663"/>
      <c r="L43" s="663"/>
      <c r="M43" s="663"/>
      <c r="N43" s="663"/>
      <c r="O43" s="663"/>
      <c r="P43" s="663"/>
      <c r="Q43" s="663"/>
    </row>
    <row r="44" spans="1:17" customFormat="1" ht="76.7" customHeight="1">
      <c r="A44" s="663"/>
      <c r="B44" s="663"/>
      <c r="C44" s="663"/>
      <c r="D44" s="663"/>
      <c r="E44" s="663"/>
      <c r="F44" s="663"/>
      <c r="G44" s="663"/>
      <c r="H44" s="663"/>
      <c r="I44" s="663"/>
      <c r="J44" s="663"/>
      <c r="K44" s="663"/>
      <c r="L44" s="663"/>
      <c r="M44" s="663"/>
      <c r="N44" s="663"/>
      <c r="O44" s="663"/>
      <c r="P44" s="663"/>
      <c r="Q44" s="663"/>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660">
        <f>Koptame!C42</f>
        <v>0</v>
      </c>
      <c r="O48" s="660"/>
      <c r="P48" s="142"/>
      <c r="Q48" s="142"/>
    </row>
    <row r="49" spans="2:17" s="114" customFormat="1">
      <c r="C49" s="133">
        <f>Koptame!C37</f>
        <v>0</v>
      </c>
      <c r="D49" s="133"/>
      <c r="M49" s="133"/>
      <c r="N49" s="661">
        <f>Koptame!C43</f>
        <v>0</v>
      </c>
      <c r="O49" s="661"/>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topLeftCell="A19" zoomScale="120" zoomScaleNormal="100" zoomScaleSheetLayoutView="120" workbookViewId="0">
      <selection activeCell="C17" sqref="C17"/>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kops2!B34</f>
        <v>2,14</v>
      </c>
    </row>
    <row r="2" spans="1:17" s="24" customFormat="1" ht="15">
      <c r="A2" s="671" t="str">
        <f>C13</f>
        <v>Dūmu aizsardzība</v>
      </c>
      <c r="B2" s="671"/>
      <c r="C2" s="671"/>
      <c r="D2" s="671"/>
      <c r="E2" s="671"/>
      <c r="F2" s="671"/>
      <c r="G2" s="671"/>
      <c r="H2" s="671"/>
      <c r="I2" s="671"/>
      <c r="J2" s="671"/>
      <c r="K2" s="671"/>
      <c r="L2" s="671"/>
      <c r="M2" s="671"/>
      <c r="N2" s="671"/>
      <c r="O2" s="671"/>
      <c r="P2" s="671"/>
      <c r="Q2" s="671"/>
    </row>
    <row r="3" spans="1:17" ht="15">
      <c r="A3" s="20"/>
      <c r="B3" s="20"/>
      <c r="C3" s="48" t="s">
        <v>11</v>
      </c>
      <c r="D3" s="48"/>
      <c r="E3" s="673" t="str">
        <f>Koptame!C11</f>
        <v>Pirmsskolas izglītības iestāde</v>
      </c>
      <c r="F3" s="673"/>
      <c r="G3" s="673"/>
      <c r="H3" s="673"/>
      <c r="I3" s="673"/>
      <c r="J3" s="673"/>
      <c r="K3" s="673"/>
      <c r="L3" s="673"/>
      <c r="M3" s="673"/>
      <c r="N3" s="673"/>
      <c r="O3" s="673"/>
      <c r="P3" s="673"/>
      <c r="Q3" s="673"/>
    </row>
    <row r="4" spans="1:17" ht="15">
      <c r="A4" s="20"/>
      <c r="B4" s="20"/>
      <c r="C4" s="48" t="s">
        <v>12</v>
      </c>
      <c r="D4" s="48"/>
      <c r="E4" s="673" t="str">
        <f>Koptame!C12</f>
        <v>Pirmsskolas izglītības iestādes jaunbūve</v>
      </c>
      <c r="F4" s="673"/>
      <c r="G4" s="673"/>
      <c r="H4" s="673"/>
      <c r="I4" s="673"/>
      <c r="J4" s="673"/>
      <c r="K4" s="673"/>
      <c r="L4" s="673"/>
      <c r="M4" s="673"/>
      <c r="N4" s="673"/>
      <c r="O4" s="673"/>
      <c r="P4" s="673"/>
      <c r="Q4" s="673"/>
    </row>
    <row r="5" spans="1:17" ht="15">
      <c r="A5" s="20"/>
      <c r="B5" s="20"/>
      <c r="C5" s="48" t="s">
        <v>13</v>
      </c>
      <c r="D5" s="48"/>
      <c r="E5" s="673" t="str">
        <f>Koptame!C13</f>
        <v>Baložu iela 33, Baloži, Ķekavas novads</v>
      </c>
      <c r="F5" s="673"/>
      <c r="G5" s="673"/>
      <c r="H5" s="673"/>
      <c r="I5" s="673"/>
      <c r="J5" s="673"/>
      <c r="K5" s="673"/>
      <c r="L5" s="673"/>
      <c r="M5" s="673"/>
      <c r="N5" s="673"/>
      <c r="O5" s="673"/>
      <c r="P5" s="673"/>
      <c r="Q5" s="67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91"/>
      <c r="C15" s="402" t="s">
        <v>487</v>
      </c>
      <c r="D15" s="534" t="s">
        <v>1672</v>
      </c>
      <c r="E15" s="391" t="s">
        <v>436</v>
      </c>
      <c r="F15" s="391">
        <v>1</v>
      </c>
      <c r="G15" s="180"/>
      <c r="H15" s="183"/>
      <c r="I15" s="214"/>
      <c r="J15" s="178"/>
      <c r="K15" s="178"/>
      <c r="L15" s="231"/>
      <c r="M15" s="232"/>
      <c r="N15" s="231"/>
      <c r="O15" s="231"/>
      <c r="P15" s="231"/>
      <c r="Q15" s="233"/>
    </row>
    <row r="16" spans="1:17" s="56" customFormat="1" ht="51">
      <c r="A16" s="251">
        <v>2</v>
      </c>
      <c r="B16" s="391"/>
      <c r="C16" s="383" t="s">
        <v>488</v>
      </c>
      <c r="D16" s="534" t="s">
        <v>1673</v>
      </c>
      <c r="E16" s="391" t="s">
        <v>436</v>
      </c>
      <c r="F16" s="382">
        <v>1</v>
      </c>
      <c r="G16" s="180"/>
      <c r="H16" s="183"/>
      <c r="I16" s="214"/>
      <c r="J16" s="178"/>
      <c r="K16" s="178"/>
      <c r="L16" s="231"/>
      <c r="M16" s="232"/>
      <c r="N16" s="231"/>
      <c r="O16" s="231"/>
      <c r="P16" s="231"/>
      <c r="Q16" s="233"/>
    </row>
    <row r="17" spans="1:17" s="56" customFormat="1" ht="51">
      <c r="A17" s="251">
        <v>3</v>
      </c>
      <c r="B17" s="391"/>
      <c r="C17" s="402" t="s">
        <v>489</v>
      </c>
      <c r="D17" s="534" t="s">
        <v>1674</v>
      </c>
      <c r="E17" s="391" t="s">
        <v>436</v>
      </c>
      <c r="F17" s="391">
        <v>11</v>
      </c>
      <c r="G17" s="180"/>
      <c r="H17" s="183"/>
      <c r="I17" s="214"/>
      <c r="J17" s="178"/>
      <c r="K17" s="178"/>
      <c r="L17" s="231"/>
      <c r="M17" s="232"/>
      <c r="N17" s="231"/>
      <c r="O17" s="231"/>
      <c r="P17" s="231"/>
      <c r="Q17" s="233"/>
    </row>
    <row r="18" spans="1:17" s="56" customFormat="1" ht="38.25">
      <c r="A18" s="251">
        <v>4</v>
      </c>
      <c r="B18" s="391"/>
      <c r="C18" s="402" t="s">
        <v>490</v>
      </c>
      <c r="D18" s="534" t="s">
        <v>1675</v>
      </c>
      <c r="E18" s="391" t="s">
        <v>436</v>
      </c>
      <c r="F18" s="391">
        <v>3</v>
      </c>
      <c r="G18" s="180"/>
      <c r="H18" s="183"/>
      <c r="I18" s="214"/>
      <c r="J18" s="178"/>
      <c r="K18" s="178"/>
      <c r="L18" s="231"/>
      <c r="M18" s="232"/>
      <c r="N18" s="231"/>
      <c r="O18" s="231"/>
      <c r="P18" s="231"/>
      <c r="Q18" s="233"/>
    </row>
    <row r="19" spans="1:17" s="56" customFormat="1" ht="25.5">
      <c r="A19" s="251">
        <v>5</v>
      </c>
      <c r="B19" s="391"/>
      <c r="C19" s="402" t="s">
        <v>491</v>
      </c>
      <c r="D19" s="534" t="s">
        <v>492</v>
      </c>
      <c r="E19" s="391" t="s">
        <v>436</v>
      </c>
      <c r="F19" s="391">
        <v>3</v>
      </c>
      <c r="G19" s="180"/>
      <c r="H19" s="183"/>
      <c r="I19" s="214"/>
      <c r="J19" s="178"/>
      <c r="K19" s="178"/>
      <c r="L19" s="231"/>
      <c r="M19" s="232"/>
      <c r="N19" s="231"/>
      <c r="O19" s="231"/>
      <c r="P19" s="231"/>
      <c r="Q19" s="233"/>
    </row>
    <row r="20" spans="1:17" s="56" customFormat="1">
      <c r="A20" s="251">
        <v>6</v>
      </c>
      <c r="B20" s="391"/>
      <c r="C20" s="402" t="s">
        <v>463</v>
      </c>
      <c r="D20" s="534" t="s">
        <v>493</v>
      </c>
      <c r="E20" s="391" t="s">
        <v>146</v>
      </c>
      <c r="F20" s="391">
        <v>90</v>
      </c>
      <c r="G20" s="160"/>
      <c r="H20" s="183"/>
      <c r="I20" s="160"/>
      <c r="J20" s="178"/>
      <c r="K20" s="181"/>
      <c r="L20" s="231"/>
      <c r="M20" s="232"/>
      <c r="N20" s="231"/>
      <c r="O20" s="231"/>
      <c r="P20" s="231"/>
      <c r="Q20" s="233"/>
    </row>
    <row r="21" spans="1:17" s="56" customFormat="1" ht="25.5">
      <c r="A21" s="251">
        <v>7</v>
      </c>
      <c r="B21" s="391"/>
      <c r="C21" s="402" t="s">
        <v>494</v>
      </c>
      <c r="D21" s="534" t="s">
        <v>495</v>
      </c>
      <c r="E21" s="391" t="s">
        <v>146</v>
      </c>
      <c r="F21" s="391">
        <v>340</v>
      </c>
      <c r="G21" s="160"/>
      <c r="H21" s="183"/>
      <c r="I21" s="160"/>
      <c r="J21" s="178"/>
      <c r="K21" s="181"/>
      <c r="L21" s="231"/>
      <c r="M21" s="232"/>
      <c r="N21" s="231"/>
      <c r="O21" s="231"/>
      <c r="P21" s="231"/>
      <c r="Q21" s="233"/>
    </row>
    <row r="22" spans="1:17" s="56" customFormat="1">
      <c r="A22" s="251">
        <v>8</v>
      </c>
      <c r="B22" s="391"/>
      <c r="C22" s="402" t="s">
        <v>496</v>
      </c>
      <c r="D22" s="534" t="s">
        <v>497</v>
      </c>
      <c r="E22" s="391" t="s">
        <v>146</v>
      </c>
      <c r="F22" s="391">
        <v>290</v>
      </c>
      <c r="G22" s="160"/>
      <c r="H22" s="183"/>
      <c r="I22" s="160"/>
      <c r="J22" s="178"/>
      <c r="K22" s="181"/>
      <c r="L22" s="231"/>
      <c r="M22" s="232"/>
      <c r="N22" s="231"/>
      <c r="O22" s="231"/>
      <c r="P22" s="231"/>
      <c r="Q22" s="233"/>
    </row>
    <row r="23" spans="1:17" s="56" customFormat="1" ht="25.5">
      <c r="A23" s="251">
        <v>9</v>
      </c>
      <c r="B23" s="391"/>
      <c r="C23" s="402" t="s">
        <v>498</v>
      </c>
      <c r="D23" s="534" t="s">
        <v>1676</v>
      </c>
      <c r="E23" s="391" t="s">
        <v>452</v>
      </c>
      <c r="F23" s="391">
        <v>1</v>
      </c>
      <c r="G23" s="181"/>
      <c r="H23" s="183"/>
      <c r="I23" s="181"/>
      <c r="J23" s="181"/>
      <c r="K23" s="181"/>
      <c r="L23" s="231"/>
      <c r="M23" s="232"/>
      <c r="N23" s="231"/>
      <c r="O23" s="231"/>
      <c r="P23" s="231"/>
      <c r="Q23" s="233"/>
    </row>
    <row r="24" spans="1:17" s="56" customFormat="1" ht="25.5">
      <c r="A24" s="251">
        <v>10</v>
      </c>
      <c r="B24" s="391"/>
      <c r="C24" s="535" t="s">
        <v>499</v>
      </c>
      <c r="D24" s="534" t="s">
        <v>500</v>
      </c>
      <c r="E24" s="391" t="s">
        <v>436</v>
      </c>
      <c r="F24" s="391">
        <f>(F21+F22)*3</f>
        <v>1890</v>
      </c>
      <c r="G24" s="181"/>
      <c r="H24" s="183"/>
      <c r="I24" s="181"/>
      <c r="J24" s="181"/>
      <c r="K24" s="181"/>
      <c r="L24" s="231"/>
      <c r="M24" s="232"/>
      <c r="N24" s="231"/>
      <c r="O24" s="231"/>
      <c r="P24" s="231"/>
      <c r="Q24" s="233"/>
    </row>
    <row r="25" spans="1:17" s="56" customFormat="1">
      <c r="A25" s="251">
        <v>11</v>
      </c>
      <c r="B25" s="391"/>
      <c r="C25" s="535" t="s">
        <v>1144</v>
      </c>
      <c r="D25" s="534" t="s">
        <v>1143</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4" customHeight="1">
      <c r="A27" s="223"/>
      <c r="B27" s="223"/>
      <c r="C27" s="669" t="s">
        <v>98</v>
      </c>
      <c r="D27" s="669"/>
      <c r="E27" s="670"/>
      <c r="F27" s="670"/>
      <c r="G27" s="670"/>
      <c r="H27" s="670"/>
      <c r="I27" s="670"/>
      <c r="J27" s="670"/>
      <c r="K27" s="670"/>
      <c r="L27" s="670"/>
      <c r="M27" s="393"/>
      <c r="N27" s="393"/>
      <c r="O27" s="393"/>
      <c r="P27" s="393"/>
      <c r="Q27" s="393"/>
    </row>
    <row r="28" spans="1:17" s="114" customFormat="1">
      <c r="J28" s="135"/>
    </row>
    <row r="29" spans="1:17" customFormat="1" ht="12.75" customHeight="1">
      <c r="B29" s="136" t="s">
        <v>52</v>
      </c>
    </row>
    <row r="30" spans="1:17" customFormat="1" ht="45" customHeight="1">
      <c r="A30"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663"/>
      <c r="C30" s="663"/>
      <c r="D30" s="663"/>
      <c r="E30" s="663"/>
      <c r="F30" s="663"/>
      <c r="G30" s="663"/>
      <c r="H30" s="663"/>
      <c r="I30" s="663"/>
      <c r="J30" s="663"/>
      <c r="K30" s="663"/>
      <c r="L30" s="663"/>
      <c r="M30" s="663"/>
      <c r="N30" s="663"/>
      <c r="O30" s="663"/>
      <c r="P30" s="663"/>
      <c r="Q30" s="663"/>
    </row>
    <row r="31" spans="1:17" customFormat="1" ht="76.7" customHeight="1">
      <c r="A31" s="663"/>
      <c r="B31" s="663"/>
      <c r="C31" s="663"/>
      <c r="D31" s="663"/>
      <c r="E31" s="663"/>
      <c r="F31" s="663"/>
      <c r="G31" s="663"/>
      <c r="H31" s="663"/>
      <c r="I31" s="663"/>
      <c r="J31" s="663"/>
      <c r="K31" s="663"/>
      <c r="L31" s="663"/>
      <c r="M31" s="663"/>
      <c r="N31" s="663"/>
      <c r="O31" s="663"/>
      <c r="P31" s="663"/>
      <c r="Q31" s="663"/>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660">
        <f>Koptame!C42</f>
        <v>0</v>
      </c>
      <c r="O35" s="660"/>
      <c r="P35" s="142"/>
      <c r="Q35" s="142"/>
    </row>
    <row r="36" spans="2:17" s="114" customFormat="1">
      <c r="C36" s="133">
        <f>Koptame!C37</f>
        <v>0</v>
      </c>
      <c r="D36" s="133"/>
      <c r="M36" s="133"/>
      <c r="N36" s="661">
        <f>Koptame!C43</f>
        <v>0</v>
      </c>
      <c r="O36" s="661"/>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topLeftCell="A53" zoomScale="120" zoomScaleNormal="100" zoomScaleSheetLayoutView="120" workbookViewId="0">
      <selection activeCell="D61" sqref="D60:D61"/>
    </sheetView>
  </sheetViews>
  <sheetFormatPr defaultColWidth="9.140625" defaultRowHeight="14.25"/>
  <cols>
    <col min="1" max="1" width="7.28515625" style="19" customWidth="1"/>
    <col min="2" max="2" width="11.7109375" style="19" customWidth="1"/>
    <col min="3" max="3" width="43.85546875" style="49" customWidth="1"/>
    <col min="4" max="4" width="19"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v>2.17</v>
      </c>
    </row>
    <row r="2" spans="1:17" s="24" customFormat="1" ht="15">
      <c r="A2" s="671" t="str">
        <f>C13</f>
        <v>Vadības automātikas sistēma</v>
      </c>
      <c r="B2" s="671"/>
      <c r="C2" s="671"/>
      <c r="D2" s="671"/>
      <c r="E2" s="671"/>
      <c r="F2" s="671"/>
      <c r="G2" s="671"/>
      <c r="H2" s="671"/>
      <c r="I2" s="671"/>
      <c r="J2" s="671"/>
      <c r="K2" s="671"/>
      <c r="L2" s="671"/>
      <c r="M2" s="671"/>
      <c r="N2" s="671"/>
      <c r="O2" s="671"/>
      <c r="P2" s="671"/>
      <c r="Q2" s="671"/>
    </row>
    <row r="3" spans="1:17" ht="15">
      <c r="A3" s="20"/>
      <c r="B3" s="20"/>
      <c r="C3" s="48" t="s">
        <v>11</v>
      </c>
      <c r="D3" s="48"/>
      <c r="E3" s="673" t="str">
        <f>Koptame!C11</f>
        <v>Pirmsskolas izglītības iestāde</v>
      </c>
      <c r="F3" s="673"/>
      <c r="G3" s="673"/>
      <c r="H3" s="673"/>
      <c r="I3" s="673"/>
      <c r="J3" s="673"/>
      <c r="K3" s="673"/>
      <c r="L3" s="673"/>
      <c r="M3" s="673"/>
      <c r="N3" s="673"/>
      <c r="O3" s="673"/>
      <c r="P3" s="673"/>
      <c r="Q3" s="673"/>
    </row>
    <row r="4" spans="1:17" ht="15">
      <c r="A4" s="20"/>
      <c r="B4" s="20"/>
      <c r="C4" s="48" t="s">
        <v>12</v>
      </c>
      <c r="D4" s="48"/>
      <c r="E4" s="673" t="str">
        <f>Koptame!C12</f>
        <v>Pirmsskolas izglītības iestādes jaunbūve</v>
      </c>
      <c r="F4" s="673"/>
      <c r="G4" s="673"/>
      <c r="H4" s="673"/>
      <c r="I4" s="673"/>
      <c r="J4" s="673"/>
      <c r="K4" s="673"/>
      <c r="L4" s="673"/>
      <c r="M4" s="673"/>
      <c r="N4" s="673"/>
      <c r="O4" s="673"/>
      <c r="P4" s="673"/>
      <c r="Q4" s="673"/>
    </row>
    <row r="5" spans="1:17" ht="15">
      <c r="A5" s="20"/>
      <c r="B5" s="20"/>
      <c r="C5" s="48" t="s">
        <v>13</v>
      </c>
      <c r="D5" s="48"/>
      <c r="E5" s="673" t="str">
        <f>Koptame!C13</f>
        <v>Baložu iela 33, Baloži, Ķekavas novads</v>
      </c>
      <c r="F5" s="673"/>
      <c r="G5" s="673"/>
      <c r="H5" s="673"/>
      <c r="I5" s="673"/>
      <c r="J5" s="673"/>
      <c r="K5" s="673"/>
      <c r="L5" s="673"/>
      <c r="M5" s="673"/>
      <c r="N5" s="673"/>
      <c r="O5" s="673"/>
      <c r="P5" s="673"/>
      <c r="Q5" s="673"/>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8"/>
      <c r="D12" s="689"/>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75">
      <c r="A14" s="251"/>
      <c r="B14" s="306"/>
      <c r="C14" s="399" t="s">
        <v>719</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7" t="s">
        <v>720</v>
      </c>
      <c r="D15" s="537"/>
      <c r="E15" s="537"/>
      <c r="F15" s="537"/>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3.75">
      <c r="A16" s="251">
        <v>1</v>
      </c>
      <c r="B16" s="208"/>
      <c r="C16" s="418" t="s">
        <v>1239</v>
      </c>
      <c r="D16" s="417" t="s">
        <v>1677</v>
      </c>
      <c r="E16" s="208" t="s">
        <v>140</v>
      </c>
      <c r="F16" s="208">
        <v>1</v>
      </c>
      <c r="G16" s="536"/>
      <c r="H16" s="536"/>
      <c r="I16" s="536"/>
      <c r="J16" s="178"/>
      <c r="K16" s="178"/>
      <c r="L16" s="231"/>
      <c r="M16" s="232"/>
      <c r="N16" s="231"/>
      <c r="O16" s="231"/>
      <c r="P16" s="231"/>
      <c r="Q16" s="233"/>
    </row>
    <row r="17" spans="1:17" s="56" customFormat="1" ht="38.25">
      <c r="A17" s="251">
        <v>2</v>
      </c>
      <c r="B17" s="208"/>
      <c r="C17" s="418" t="s">
        <v>1240</v>
      </c>
      <c r="D17" s="417" t="s">
        <v>1678</v>
      </c>
      <c r="E17" s="208" t="s">
        <v>140</v>
      </c>
      <c r="F17" s="208">
        <v>1</v>
      </c>
      <c r="G17" s="536"/>
      <c r="H17" s="536"/>
      <c r="I17" s="536"/>
      <c r="J17" s="178"/>
      <c r="K17" s="178"/>
      <c r="L17" s="231"/>
      <c r="M17" s="232"/>
      <c r="N17" s="231"/>
      <c r="O17" s="231"/>
      <c r="P17" s="231"/>
      <c r="Q17" s="233"/>
    </row>
    <row r="18" spans="1:17" s="56" customFormat="1" ht="25.5">
      <c r="A18" s="251">
        <v>3</v>
      </c>
      <c r="B18" s="208"/>
      <c r="C18" s="418" t="s">
        <v>1241</v>
      </c>
      <c r="D18" s="417" t="s">
        <v>1679</v>
      </c>
      <c r="E18" s="208" t="s">
        <v>140</v>
      </c>
      <c r="F18" s="208">
        <v>1</v>
      </c>
      <c r="G18" s="536"/>
      <c r="H18" s="536"/>
      <c r="I18" s="536"/>
      <c r="J18" s="178"/>
      <c r="K18" s="178"/>
      <c r="L18" s="231"/>
      <c r="M18" s="232"/>
      <c r="N18" s="231"/>
      <c r="O18" s="231"/>
      <c r="P18" s="231"/>
      <c r="Q18" s="233"/>
    </row>
    <row r="19" spans="1:17" s="56" customFormat="1" ht="25.5">
      <c r="A19" s="251">
        <v>4</v>
      </c>
      <c r="B19" s="208"/>
      <c r="C19" s="418" t="s">
        <v>1242</v>
      </c>
      <c r="D19" s="417" t="s">
        <v>1680</v>
      </c>
      <c r="E19" s="208" t="s">
        <v>140</v>
      </c>
      <c r="F19" s="208">
        <v>1</v>
      </c>
      <c r="G19" s="536"/>
      <c r="H19" s="536"/>
      <c r="I19" s="536"/>
      <c r="J19" s="178"/>
      <c r="K19" s="178"/>
      <c r="L19" s="231"/>
      <c r="M19" s="232"/>
      <c r="N19" s="231"/>
      <c r="O19" s="231"/>
      <c r="P19" s="231"/>
      <c r="Q19" s="233"/>
    </row>
    <row r="20" spans="1:17" s="56" customFormat="1" ht="25.5">
      <c r="A20" s="251">
        <v>5</v>
      </c>
      <c r="B20" s="208"/>
      <c r="C20" s="418" t="s">
        <v>1243</v>
      </c>
      <c r="D20" s="417" t="s">
        <v>1681</v>
      </c>
      <c r="E20" s="208" t="s">
        <v>140</v>
      </c>
      <c r="F20" s="208">
        <v>1</v>
      </c>
      <c r="G20" s="536"/>
      <c r="H20" s="536"/>
      <c r="I20" s="536"/>
      <c r="J20" s="178"/>
      <c r="K20" s="178"/>
      <c r="L20" s="231"/>
      <c r="M20" s="232"/>
      <c r="N20" s="231"/>
      <c r="O20" s="231"/>
      <c r="P20" s="231"/>
      <c r="Q20" s="233"/>
    </row>
    <row r="21" spans="1:17" s="56" customFormat="1" ht="25.5">
      <c r="A21" s="251">
        <v>6</v>
      </c>
      <c r="B21" s="208"/>
      <c r="C21" s="418" t="s">
        <v>721</v>
      </c>
      <c r="D21" s="417"/>
      <c r="E21" s="208" t="s">
        <v>141</v>
      </c>
      <c r="F21" s="208">
        <v>1</v>
      </c>
      <c r="G21" s="536"/>
      <c r="H21" s="536"/>
      <c r="I21" s="536"/>
      <c r="J21" s="178"/>
      <c r="K21" s="178"/>
      <c r="L21" s="231"/>
      <c r="M21" s="232"/>
      <c r="N21" s="231"/>
      <c r="O21" s="231"/>
      <c r="P21" s="231"/>
      <c r="Q21" s="233"/>
    </row>
    <row r="22" spans="1:17" s="56" customFormat="1" ht="38.25">
      <c r="A22" s="251">
        <v>7</v>
      </c>
      <c r="B22" s="208"/>
      <c r="C22" s="418" t="s">
        <v>1244</v>
      </c>
      <c r="D22" s="417" t="s">
        <v>1245</v>
      </c>
      <c r="E22" s="208" t="s">
        <v>140</v>
      </c>
      <c r="F22" s="208">
        <v>2</v>
      </c>
      <c r="G22" s="536"/>
      <c r="H22" s="536"/>
      <c r="I22" s="536"/>
      <c r="J22" s="178"/>
      <c r="K22" s="178"/>
      <c r="L22" s="231"/>
      <c r="M22" s="232"/>
      <c r="N22" s="231"/>
      <c r="O22" s="231"/>
      <c r="P22" s="231"/>
      <c r="Q22" s="233"/>
    </row>
    <row r="23" spans="1:17" s="56" customFormat="1" ht="25.5">
      <c r="A23" s="251">
        <v>8</v>
      </c>
      <c r="B23" s="208"/>
      <c r="C23" s="418" t="s">
        <v>1246</v>
      </c>
      <c r="D23" s="417" t="s">
        <v>1682</v>
      </c>
      <c r="E23" s="208" t="s">
        <v>140</v>
      </c>
      <c r="F23" s="208">
        <v>1</v>
      </c>
      <c r="G23" s="536"/>
      <c r="H23" s="536"/>
      <c r="I23" s="536"/>
      <c r="J23" s="178"/>
      <c r="K23" s="178"/>
      <c r="L23" s="231"/>
      <c r="M23" s="232"/>
      <c r="N23" s="231"/>
      <c r="O23" s="231"/>
      <c r="P23" s="231"/>
      <c r="Q23" s="233"/>
    </row>
    <row r="24" spans="1:17" s="56" customFormat="1" ht="25.5">
      <c r="A24" s="251">
        <v>9</v>
      </c>
      <c r="B24" s="208"/>
      <c r="C24" s="418" t="s">
        <v>1247</v>
      </c>
      <c r="D24" s="417" t="s">
        <v>1682</v>
      </c>
      <c r="E24" s="208" t="s">
        <v>140</v>
      </c>
      <c r="F24" s="208">
        <v>1</v>
      </c>
      <c r="G24" s="536"/>
      <c r="H24" s="536"/>
      <c r="I24" s="536"/>
      <c r="J24" s="178"/>
      <c r="K24" s="178"/>
      <c r="L24" s="231"/>
      <c r="M24" s="232"/>
      <c r="N24" s="231"/>
      <c r="O24" s="231"/>
      <c r="P24" s="231"/>
      <c r="Q24" s="233"/>
    </row>
    <row r="25" spans="1:17" s="56" customFormat="1" ht="25.5">
      <c r="A25" s="251">
        <v>10</v>
      </c>
      <c r="B25" s="208"/>
      <c r="C25" s="418" t="s">
        <v>1248</v>
      </c>
      <c r="D25" s="417" t="s">
        <v>1683</v>
      </c>
      <c r="E25" s="208" t="s">
        <v>140</v>
      </c>
      <c r="F25" s="208">
        <v>1</v>
      </c>
      <c r="G25" s="536"/>
      <c r="H25" s="536"/>
      <c r="I25" s="536"/>
      <c r="J25" s="178"/>
      <c r="K25" s="178"/>
      <c r="L25" s="231"/>
      <c r="M25" s="232"/>
      <c r="N25" s="231"/>
      <c r="O25" s="231"/>
      <c r="P25" s="231"/>
      <c r="Q25" s="233"/>
    </row>
    <row r="26" spans="1:17" s="56" customFormat="1" ht="63.75">
      <c r="A26" s="251">
        <v>11</v>
      </c>
      <c r="B26" s="208"/>
      <c r="C26" s="418" t="s">
        <v>1249</v>
      </c>
      <c r="D26" s="417" t="s">
        <v>1684</v>
      </c>
      <c r="E26" s="208" t="s">
        <v>140</v>
      </c>
      <c r="F26" s="208">
        <v>1</v>
      </c>
      <c r="G26" s="536"/>
      <c r="H26" s="536"/>
      <c r="I26" s="536"/>
      <c r="J26" s="178"/>
      <c r="K26" s="178"/>
      <c r="L26" s="231"/>
      <c r="M26" s="232"/>
      <c r="N26" s="231"/>
      <c r="O26" s="231"/>
      <c r="P26" s="231"/>
      <c r="Q26" s="233"/>
    </row>
    <row r="27" spans="1:17" s="56" customFormat="1" ht="25.5">
      <c r="A27" s="251">
        <v>12</v>
      </c>
      <c r="B27" s="208"/>
      <c r="C27" s="418" t="s">
        <v>1250</v>
      </c>
      <c r="D27" s="417" t="s">
        <v>1685</v>
      </c>
      <c r="E27" s="208" t="s">
        <v>140</v>
      </c>
      <c r="F27" s="208">
        <v>1</v>
      </c>
      <c r="G27" s="536"/>
      <c r="H27" s="536"/>
      <c r="I27" s="536"/>
      <c r="J27" s="178"/>
      <c r="K27" s="178"/>
      <c r="L27" s="231"/>
      <c r="M27" s="232"/>
      <c r="N27" s="231"/>
      <c r="O27" s="231"/>
      <c r="P27" s="231"/>
      <c r="Q27" s="233"/>
    </row>
    <row r="28" spans="1:17" s="56" customFormat="1" ht="25.5">
      <c r="A28" s="251">
        <v>13</v>
      </c>
      <c r="B28" s="208"/>
      <c r="C28" s="418" t="s">
        <v>1251</v>
      </c>
      <c r="D28" s="417" t="s">
        <v>1686</v>
      </c>
      <c r="E28" s="208" t="s">
        <v>140</v>
      </c>
      <c r="F28" s="208">
        <v>1</v>
      </c>
      <c r="G28" s="536"/>
      <c r="H28" s="536"/>
      <c r="I28" s="536"/>
      <c r="J28" s="178"/>
      <c r="K28" s="178"/>
      <c r="L28" s="231"/>
      <c r="M28" s="232"/>
      <c r="N28" s="231"/>
      <c r="O28" s="231"/>
      <c r="P28" s="231"/>
      <c r="Q28" s="233"/>
    </row>
    <row r="29" spans="1:17" s="56" customFormat="1" ht="102">
      <c r="A29" s="251">
        <v>14</v>
      </c>
      <c r="B29" s="208"/>
      <c r="C29" s="418" t="s">
        <v>722</v>
      </c>
      <c r="D29" s="417" t="s">
        <v>1687</v>
      </c>
      <c r="E29" s="208" t="s">
        <v>140</v>
      </c>
      <c r="F29" s="208">
        <v>1</v>
      </c>
      <c r="G29" s="536"/>
      <c r="H29" s="536"/>
      <c r="I29" s="536"/>
      <c r="J29" s="178"/>
      <c r="K29" s="178"/>
      <c r="L29" s="231"/>
      <c r="M29" s="232"/>
      <c r="N29" s="231"/>
      <c r="O29" s="231"/>
      <c r="P29" s="231"/>
      <c r="Q29" s="233"/>
    </row>
    <row r="30" spans="1:17" s="56" customFormat="1" ht="38.25">
      <c r="A30" s="251">
        <v>15</v>
      </c>
      <c r="B30" s="208"/>
      <c r="C30" s="418" t="s">
        <v>723</v>
      </c>
      <c r="D30" s="417" t="s">
        <v>1688</v>
      </c>
      <c r="E30" s="208" t="s">
        <v>140</v>
      </c>
      <c r="F30" s="208">
        <v>13</v>
      </c>
      <c r="G30" s="536"/>
      <c r="H30" s="536"/>
      <c r="I30" s="536"/>
      <c r="J30" s="178"/>
      <c r="K30" s="178"/>
      <c r="L30" s="231"/>
      <c r="M30" s="232"/>
      <c r="N30" s="231"/>
      <c r="O30" s="231"/>
      <c r="P30" s="231"/>
      <c r="Q30" s="233"/>
    </row>
    <row r="31" spans="1:17" s="56" customFormat="1" ht="38.25">
      <c r="A31" s="251">
        <v>16</v>
      </c>
      <c r="B31" s="208"/>
      <c r="C31" s="418" t="s">
        <v>1252</v>
      </c>
      <c r="D31" s="417" t="s">
        <v>1689</v>
      </c>
      <c r="E31" s="208" t="s">
        <v>140</v>
      </c>
      <c r="F31" s="208">
        <v>1</v>
      </c>
      <c r="G31" s="536"/>
      <c r="H31" s="536"/>
      <c r="I31" s="536"/>
      <c r="J31" s="178"/>
      <c r="K31" s="178"/>
      <c r="L31" s="231"/>
      <c r="M31" s="232"/>
      <c r="N31" s="231"/>
      <c r="O31" s="231"/>
      <c r="P31" s="231"/>
      <c r="Q31" s="233"/>
    </row>
    <row r="32" spans="1:17" s="56" customFormat="1" ht="25.5">
      <c r="A32" s="251">
        <v>17</v>
      </c>
      <c r="B32" s="208"/>
      <c r="C32" s="418" t="s">
        <v>1253</v>
      </c>
      <c r="D32" s="417" t="s">
        <v>1690</v>
      </c>
      <c r="E32" s="208" t="s">
        <v>140</v>
      </c>
      <c r="F32" s="208">
        <v>2</v>
      </c>
      <c r="G32" s="536"/>
      <c r="H32" s="536"/>
      <c r="I32" s="536"/>
      <c r="J32" s="178"/>
      <c r="K32" s="178"/>
      <c r="L32" s="231"/>
      <c r="M32" s="232"/>
      <c r="N32" s="231"/>
      <c r="O32" s="231"/>
      <c r="P32" s="231"/>
      <c r="Q32" s="233"/>
    </row>
    <row r="33" spans="1:17" s="56" customFormat="1" ht="25.5">
      <c r="A33" s="251">
        <v>18</v>
      </c>
      <c r="B33" s="208"/>
      <c r="C33" s="418" t="s">
        <v>1254</v>
      </c>
      <c r="D33" s="417" t="s">
        <v>1691</v>
      </c>
      <c r="E33" s="208" t="s">
        <v>140</v>
      </c>
      <c r="F33" s="208">
        <v>2</v>
      </c>
      <c r="G33" s="536"/>
      <c r="H33" s="536"/>
      <c r="I33" s="536"/>
      <c r="J33" s="178"/>
      <c r="K33" s="178"/>
      <c r="L33" s="231"/>
      <c r="M33" s="232"/>
      <c r="N33" s="231"/>
      <c r="O33" s="231"/>
      <c r="P33" s="231"/>
      <c r="Q33" s="233"/>
    </row>
    <row r="34" spans="1:17" s="56" customFormat="1" ht="38.25">
      <c r="A34" s="251">
        <v>19</v>
      </c>
      <c r="B34" s="208"/>
      <c r="C34" s="418" t="s">
        <v>724</v>
      </c>
      <c r="D34" s="417" t="s">
        <v>1692</v>
      </c>
      <c r="E34" s="208" t="s">
        <v>1255</v>
      </c>
      <c r="F34" s="208">
        <v>1</v>
      </c>
      <c r="G34" s="536"/>
      <c r="H34" s="536"/>
      <c r="I34" s="536"/>
      <c r="J34" s="178"/>
      <c r="K34" s="178"/>
      <c r="L34" s="231"/>
      <c r="M34" s="232"/>
      <c r="N34" s="231"/>
      <c r="O34" s="231"/>
      <c r="P34" s="231"/>
      <c r="Q34" s="233"/>
    </row>
    <row r="35" spans="1:17" s="56" customFormat="1" ht="25.5">
      <c r="A35" s="251">
        <v>20</v>
      </c>
      <c r="B35" s="208"/>
      <c r="C35" s="418" t="s">
        <v>1256</v>
      </c>
      <c r="D35" s="417" t="s">
        <v>1693</v>
      </c>
      <c r="E35" s="208" t="s">
        <v>140</v>
      </c>
      <c r="F35" s="208">
        <v>1</v>
      </c>
      <c r="G35" s="536"/>
      <c r="H35" s="536"/>
      <c r="I35" s="536"/>
      <c r="J35" s="178"/>
      <c r="K35" s="178"/>
      <c r="L35" s="231"/>
      <c r="M35" s="232"/>
      <c r="N35" s="231"/>
      <c r="O35" s="231"/>
      <c r="P35" s="231"/>
      <c r="Q35" s="233"/>
    </row>
    <row r="36" spans="1:17" s="56" customFormat="1" ht="63.75">
      <c r="A36" s="251">
        <v>21</v>
      </c>
      <c r="B36" s="208"/>
      <c r="C36" s="418" t="s">
        <v>1257</v>
      </c>
      <c r="D36" s="417" t="s">
        <v>1694</v>
      </c>
      <c r="E36" s="208" t="s">
        <v>141</v>
      </c>
      <c r="F36" s="208">
        <v>1</v>
      </c>
      <c r="G36" s="536"/>
      <c r="H36" s="536"/>
      <c r="I36" s="536"/>
      <c r="J36" s="178"/>
      <c r="K36" s="178"/>
      <c r="L36" s="231"/>
      <c r="M36" s="232"/>
      <c r="N36" s="231"/>
      <c r="O36" s="231"/>
      <c r="P36" s="231"/>
      <c r="Q36" s="233"/>
    </row>
    <row r="37" spans="1:17" s="56" customFormat="1">
      <c r="A37" s="251">
        <v>22</v>
      </c>
      <c r="B37" s="208"/>
      <c r="C37" s="418" t="s">
        <v>1258</v>
      </c>
      <c r="D37" s="417"/>
      <c r="E37" s="208" t="s">
        <v>141</v>
      </c>
      <c r="F37" s="208">
        <v>1</v>
      </c>
      <c r="G37" s="536"/>
      <c r="H37" s="536"/>
      <c r="I37" s="536"/>
      <c r="J37" s="524"/>
      <c r="K37" s="178"/>
      <c r="L37" s="231"/>
      <c r="M37" s="232"/>
      <c r="N37" s="231"/>
      <c r="O37" s="231"/>
      <c r="P37" s="231"/>
      <c r="Q37" s="233"/>
    </row>
    <row r="38" spans="1:17" s="56" customFormat="1">
      <c r="A38" s="251">
        <v>23</v>
      </c>
      <c r="B38" s="208"/>
      <c r="C38" s="418" t="s">
        <v>725</v>
      </c>
      <c r="D38" s="417"/>
      <c r="E38" s="208" t="s">
        <v>141</v>
      </c>
      <c r="F38" s="208">
        <v>1</v>
      </c>
      <c r="G38" s="536"/>
      <c r="H38" s="536"/>
      <c r="I38" s="536"/>
      <c r="J38" s="524"/>
      <c r="K38" s="178"/>
      <c r="L38" s="231"/>
      <c r="M38" s="232"/>
      <c r="N38" s="231"/>
      <c r="O38" s="231"/>
      <c r="P38" s="231"/>
      <c r="Q38" s="233"/>
    </row>
    <row r="39" spans="1:17" s="56" customFormat="1">
      <c r="A39" s="251">
        <v>24</v>
      </c>
      <c r="B39" s="208"/>
      <c r="C39" s="418" t="s">
        <v>726</v>
      </c>
      <c r="D39" s="417"/>
      <c r="E39" s="208" t="s">
        <v>141</v>
      </c>
      <c r="F39" s="208">
        <v>1</v>
      </c>
      <c r="G39" s="536"/>
      <c r="H39" s="536"/>
      <c r="I39" s="536"/>
      <c r="J39" s="524"/>
      <c r="K39" s="178"/>
      <c r="L39" s="231"/>
      <c r="M39" s="232"/>
      <c r="N39" s="231"/>
      <c r="O39" s="231"/>
      <c r="P39" s="231"/>
      <c r="Q39" s="233"/>
    </row>
    <row r="40" spans="1:17" s="56" customFormat="1">
      <c r="A40" s="251">
        <v>25</v>
      </c>
      <c r="B40" s="208"/>
      <c r="C40" s="418" t="s">
        <v>1259</v>
      </c>
      <c r="D40" s="417"/>
      <c r="E40" s="208" t="s">
        <v>141</v>
      </c>
      <c r="F40" s="208">
        <v>1</v>
      </c>
      <c r="G40" s="164"/>
      <c r="H40" s="164"/>
      <c r="I40" s="178"/>
      <c r="J40" s="178"/>
      <c r="K40" s="178"/>
      <c r="L40" s="231"/>
      <c r="M40" s="232"/>
      <c r="N40" s="231"/>
      <c r="O40" s="231"/>
      <c r="P40" s="231"/>
      <c r="Q40" s="233"/>
    </row>
    <row r="41" spans="1:17" s="56" customFormat="1" ht="51">
      <c r="A41" s="251">
        <v>26</v>
      </c>
      <c r="B41" s="208"/>
      <c r="C41" s="418" t="s">
        <v>727</v>
      </c>
      <c r="D41" s="417"/>
      <c r="E41" s="208" t="s">
        <v>141</v>
      </c>
      <c r="F41" s="208">
        <v>1</v>
      </c>
      <c r="G41" s="536"/>
      <c r="H41" s="536"/>
      <c r="I41" s="536"/>
      <c r="J41" s="524"/>
      <c r="K41" s="178"/>
      <c r="L41" s="231"/>
      <c r="M41" s="232"/>
      <c r="N41" s="231"/>
      <c r="O41" s="231"/>
      <c r="P41" s="231"/>
      <c r="Q41" s="233"/>
    </row>
    <row r="42" spans="1:17" s="56" customFormat="1">
      <c r="A42" s="251">
        <v>27</v>
      </c>
      <c r="B42" s="208"/>
      <c r="C42" s="537" t="s">
        <v>728</v>
      </c>
      <c r="D42" s="537"/>
      <c r="E42" s="537"/>
      <c r="F42" s="537"/>
      <c r="G42" s="536"/>
      <c r="H42" s="536"/>
      <c r="I42" s="536"/>
      <c r="J42" s="524"/>
      <c r="K42" s="178"/>
      <c r="L42" s="231"/>
      <c r="M42" s="232"/>
      <c r="N42" s="231"/>
      <c r="O42" s="231"/>
      <c r="P42" s="231"/>
      <c r="Q42" s="233"/>
    </row>
    <row r="43" spans="1:17" s="56" customFormat="1">
      <c r="A43" s="251">
        <v>28</v>
      </c>
      <c r="B43" s="208"/>
      <c r="C43" s="418" t="s">
        <v>729</v>
      </c>
      <c r="D43" s="417"/>
      <c r="E43" s="208" t="s">
        <v>141</v>
      </c>
      <c r="F43" s="208">
        <v>1</v>
      </c>
      <c r="G43" s="536"/>
      <c r="H43" s="536"/>
      <c r="I43" s="536"/>
      <c r="J43" s="524"/>
      <c r="K43" s="178"/>
      <c r="L43" s="231"/>
      <c r="M43" s="232"/>
      <c r="N43" s="231"/>
      <c r="O43" s="231"/>
      <c r="P43" s="231"/>
      <c r="Q43" s="233"/>
    </row>
    <row r="44" spans="1:17" s="56" customFormat="1">
      <c r="A44" s="251">
        <v>29</v>
      </c>
      <c r="B44" s="208"/>
      <c r="C44" s="418" t="s">
        <v>730</v>
      </c>
      <c r="D44" s="417"/>
      <c r="E44" s="208" t="s">
        <v>141</v>
      </c>
      <c r="F44" s="208">
        <v>1</v>
      </c>
      <c r="G44" s="536"/>
      <c r="H44" s="536"/>
      <c r="I44" s="536"/>
      <c r="J44" s="524"/>
      <c r="K44" s="178"/>
      <c r="L44" s="231"/>
      <c r="M44" s="232"/>
      <c r="N44" s="231"/>
      <c r="O44" s="231"/>
      <c r="P44" s="231"/>
      <c r="Q44" s="233"/>
    </row>
    <row r="45" spans="1:17" s="56" customFormat="1">
      <c r="A45" s="251">
        <v>30</v>
      </c>
      <c r="B45" s="208"/>
      <c r="C45" s="418" t="s">
        <v>731</v>
      </c>
      <c r="D45" s="417"/>
      <c r="E45" s="208" t="s">
        <v>141</v>
      </c>
      <c r="F45" s="208">
        <v>1</v>
      </c>
      <c r="G45" s="536"/>
      <c r="H45" s="536"/>
      <c r="I45" s="536"/>
      <c r="J45" s="524"/>
      <c r="K45" s="178"/>
      <c r="L45" s="231"/>
      <c r="M45" s="232"/>
      <c r="N45" s="231"/>
      <c r="O45" s="231"/>
      <c r="P45" s="231"/>
      <c r="Q45" s="233"/>
    </row>
    <row r="46" spans="1:17" s="56" customFormat="1">
      <c r="A46" s="251">
        <v>31</v>
      </c>
      <c r="B46" s="208"/>
      <c r="C46" s="418" t="s">
        <v>732</v>
      </c>
      <c r="D46" s="417"/>
      <c r="E46" s="208" t="s">
        <v>141</v>
      </c>
      <c r="F46" s="208">
        <v>1</v>
      </c>
      <c r="G46" s="536"/>
      <c r="H46" s="536"/>
      <c r="I46" s="536"/>
      <c r="J46" s="524"/>
      <c r="K46" s="178"/>
      <c r="L46" s="231"/>
      <c r="M46" s="232"/>
      <c r="N46" s="231"/>
      <c r="O46" s="231"/>
      <c r="P46" s="231"/>
      <c r="Q46" s="233"/>
    </row>
    <row r="47" spans="1:17" s="56" customFormat="1">
      <c r="A47" s="251">
        <v>32</v>
      </c>
      <c r="B47" s="208"/>
      <c r="C47" s="418" t="s">
        <v>733</v>
      </c>
      <c r="D47" s="417"/>
      <c r="E47" s="208" t="s">
        <v>141</v>
      </c>
      <c r="F47" s="208">
        <v>1</v>
      </c>
      <c r="G47" s="536"/>
      <c r="H47" s="536"/>
      <c r="I47" s="536"/>
      <c r="J47" s="524"/>
      <c r="K47" s="178"/>
      <c r="L47" s="231"/>
      <c r="M47" s="232"/>
      <c r="N47" s="231"/>
      <c r="O47" s="231"/>
      <c r="P47" s="231"/>
      <c r="Q47" s="233"/>
    </row>
    <row r="48" spans="1:17" s="56" customFormat="1">
      <c r="A48" s="251">
        <v>33</v>
      </c>
      <c r="B48" s="208"/>
      <c r="C48" s="418" t="s">
        <v>734</v>
      </c>
      <c r="D48" s="417"/>
      <c r="E48" s="208" t="s">
        <v>141</v>
      </c>
      <c r="F48" s="208">
        <v>1</v>
      </c>
      <c r="G48" s="536"/>
      <c r="H48" s="536"/>
      <c r="I48" s="536"/>
      <c r="J48" s="524"/>
      <c r="K48" s="178"/>
      <c r="L48" s="231"/>
      <c r="M48" s="232"/>
      <c r="N48" s="231"/>
      <c r="O48" s="231"/>
      <c r="P48" s="231"/>
      <c r="Q48" s="233"/>
    </row>
    <row r="49" spans="1:17" s="56" customFormat="1">
      <c r="A49" s="251">
        <v>34</v>
      </c>
      <c r="B49" s="208"/>
      <c r="C49" s="418" t="s">
        <v>735</v>
      </c>
      <c r="D49" s="417"/>
      <c r="E49" s="208" t="s">
        <v>141</v>
      </c>
      <c r="F49" s="208">
        <v>1</v>
      </c>
      <c r="G49" s="536"/>
      <c r="H49" s="536"/>
      <c r="I49" s="536"/>
      <c r="J49" s="524"/>
      <c r="K49" s="178"/>
      <c r="L49" s="231"/>
      <c r="M49" s="232"/>
      <c r="N49" s="231"/>
      <c r="O49" s="231"/>
      <c r="P49" s="231"/>
      <c r="Q49" s="233"/>
    </row>
    <row r="50" spans="1:17" s="56" customFormat="1">
      <c r="A50" s="251">
        <v>35</v>
      </c>
      <c r="B50" s="208"/>
      <c r="C50" s="537" t="s">
        <v>736</v>
      </c>
      <c r="D50" s="537"/>
      <c r="E50" s="537"/>
      <c r="F50" s="537"/>
      <c r="G50" s="536"/>
      <c r="H50" s="536"/>
      <c r="I50" s="536"/>
      <c r="J50" s="524"/>
      <c r="K50" s="178"/>
      <c r="L50" s="231"/>
      <c r="M50" s="232"/>
      <c r="N50" s="231"/>
      <c r="O50" s="231"/>
      <c r="P50" s="231"/>
      <c r="Q50" s="233"/>
    </row>
    <row r="51" spans="1:17" s="56" customFormat="1" ht="25.5">
      <c r="A51" s="251">
        <v>36</v>
      </c>
      <c r="B51" s="208"/>
      <c r="C51" s="418" t="s">
        <v>737</v>
      </c>
      <c r="D51" s="417" t="s">
        <v>1695</v>
      </c>
      <c r="E51" s="208" t="s">
        <v>140</v>
      </c>
      <c r="F51" s="208">
        <v>61</v>
      </c>
      <c r="G51" s="536"/>
      <c r="H51" s="536"/>
      <c r="I51" s="536"/>
      <c r="J51" s="178"/>
      <c r="K51" s="178"/>
      <c r="L51" s="231"/>
      <c r="M51" s="232"/>
      <c r="N51" s="231"/>
      <c r="O51" s="231"/>
      <c r="P51" s="231"/>
      <c r="Q51" s="233"/>
    </row>
    <row r="52" spans="1:17" s="56" customFormat="1" ht="25.5">
      <c r="A52" s="251">
        <v>37</v>
      </c>
      <c r="B52" s="208"/>
      <c r="C52" s="418" t="s">
        <v>738</v>
      </c>
      <c r="D52" s="417" t="s">
        <v>1696</v>
      </c>
      <c r="E52" s="208" t="s">
        <v>140</v>
      </c>
      <c r="F52" s="208">
        <v>49</v>
      </c>
      <c r="G52" s="536"/>
      <c r="H52" s="536"/>
      <c r="I52" s="536"/>
      <c r="J52" s="178"/>
      <c r="K52" s="178"/>
      <c r="L52" s="231"/>
      <c r="M52" s="232"/>
      <c r="N52" s="231"/>
      <c r="O52" s="231"/>
      <c r="P52" s="231"/>
      <c r="Q52" s="233"/>
    </row>
    <row r="53" spans="1:17" s="56" customFormat="1">
      <c r="A53" s="251">
        <v>38</v>
      </c>
      <c r="B53" s="208"/>
      <c r="C53" s="418" t="s">
        <v>739</v>
      </c>
      <c r="D53" s="417"/>
      <c r="E53" s="208" t="s">
        <v>140</v>
      </c>
      <c r="F53" s="208">
        <v>61</v>
      </c>
      <c r="G53" s="536"/>
      <c r="H53" s="536"/>
      <c r="I53" s="536"/>
      <c r="J53" s="178"/>
      <c r="K53" s="178"/>
      <c r="L53" s="231"/>
      <c r="M53" s="232"/>
      <c r="N53" s="231"/>
      <c r="O53" s="231"/>
      <c r="P53" s="231"/>
      <c r="Q53" s="233"/>
    </row>
    <row r="54" spans="1:17" s="56" customFormat="1">
      <c r="A54" s="251">
        <v>39</v>
      </c>
      <c r="B54" s="208"/>
      <c r="C54" s="418" t="s">
        <v>740</v>
      </c>
      <c r="D54" s="417"/>
      <c r="E54" s="208" t="s">
        <v>140</v>
      </c>
      <c r="F54" s="208">
        <v>49</v>
      </c>
      <c r="G54" s="536"/>
      <c r="H54" s="536"/>
      <c r="I54" s="536"/>
      <c r="J54" s="178"/>
      <c r="K54" s="178"/>
      <c r="L54" s="231"/>
      <c r="M54" s="232"/>
      <c r="N54" s="231"/>
      <c r="O54" s="231"/>
      <c r="P54" s="231"/>
      <c r="Q54" s="233"/>
    </row>
    <row r="55" spans="1:17" s="56" customFormat="1">
      <c r="A55" s="251">
        <v>40</v>
      </c>
      <c r="B55" s="208"/>
      <c r="C55" s="418" t="s">
        <v>741</v>
      </c>
      <c r="D55" s="417"/>
      <c r="E55" s="208" t="s">
        <v>140</v>
      </c>
      <c r="F55" s="208">
        <v>2</v>
      </c>
      <c r="G55" s="536"/>
      <c r="H55" s="536"/>
      <c r="I55" s="536"/>
      <c r="J55" s="178"/>
      <c r="K55" s="178"/>
      <c r="L55" s="231"/>
      <c r="M55" s="232"/>
      <c r="N55" s="231"/>
      <c r="O55" s="231"/>
      <c r="P55" s="231"/>
      <c r="Q55" s="233"/>
    </row>
    <row r="56" spans="1:17" s="56" customFormat="1" ht="25.5">
      <c r="A56" s="251">
        <v>41</v>
      </c>
      <c r="B56" s="208"/>
      <c r="C56" s="418" t="s">
        <v>1698</v>
      </c>
      <c r="D56" s="417"/>
      <c r="E56" s="208" t="s">
        <v>141</v>
      </c>
      <c r="F56" s="208">
        <v>16</v>
      </c>
      <c r="G56" s="536"/>
      <c r="H56" s="536"/>
      <c r="I56" s="536"/>
      <c r="J56" s="524"/>
      <c r="K56" s="178"/>
      <c r="L56" s="231"/>
      <c r="M56" s="232"/>
      <c r="N56" s="231"/>
      <c r="O56" s="231"/>
      <c r="P56" s="231"/>
      <c r="Q56" s="233"/>
    </row>
    <row r="57" spans="1:17" s="56" customFormat="1" ht="25.5">
      <c r="A57" s="251">
        <v>42</v>
      </c>
      <c r="B57" s="208"/>
      <c r="C57" s="418" t="s">
        <v>1697</v>
      </c>
      <c r="D57" s="417"/>
      <c r="E57" s="208" t="s">
        <v>141</v>
      </c>
      <c r="F57" s="208">
        <v>1</v>
      </c>
      <c r="G57" s="536"/>
      <c r="H57" s="536"/>
      <c r="I57" s="536"/>
      <c r="J57" s="524"/>
      <c r="K57" s="178"/>
      <c r="L57" s="231"/>
      <c r="M57" s="232"/>
      <c r="N57" s="231"/>
      <c r="O57" s="231"/>
      <c r="P57" s="231"/>
      <c r="Q57" s="233"/>
    </row>
    <row r="58" spans="1:17" s="56" customFormat="1" ht="25.5">
      <c r="A58" s="251">
        <v>43</v>
      </c>
      <c r="B58" s="208"/>
      <c r="C58" s="418" t="s">
        <v>1699</v>
      </c>
      <c r="D58" s="417"/>
      <c r="E58" s="208" t="s">
        <v>140</v>
      </c>
      <c r="F58" s="208">
        <v>65</v>
      </c>
      <c r="G58" s="536"/>
      <c r="H58" s="536"/>
      <c r="I58" s="536"/>
      <c r="J58" s="178"/>
      <c r="K58" s="178"/>
      <c r="L58" s="231"/>
      <c r="M58" s="232"/>
      <c r="N58" s="231"/>
      <c r="O58" s="231"/>
      <c r="P58" s="231"/>
      <c r="Q58" s="233"/>
    </row>
    <row r="59" spans="1:17" s="56" customFormat="1" ht="25.5">
      <c r="A59" s="251">
        <v>44</v>
      </c>
      <c r="B59" s="208"/>
      <c r="C59" s="418" t="s">
        <v>742</v>
      </c>
      <c r="D59" s="417"/>
      <c r="E59" s="208" t="s">
        <v>140</v>
      </c>
      <c r="F59" s="208">
        <v>25</v>
      </c>
      <c r="G59" s="536"/>
      <c r="H59" s="536"/>
      <c r="I59" s="536"/>
      <c r="J59" s="178"/>
      <c r="K59" s="178"/>
      <c r="L59" s="231"/>
      <c r="M59" s="232"/>
      <c r="N59" s="231"/>
      <c r="O59" s="231"/>
      <c r="P59" s="231"/>
      <c r="Q59" s="233"/>
    </row>
    <row r="60" spans="1:17" s="56" customFormat="1" ht="25.5">
      <c r="A60" s="251">
        <v>45</v>
      </c>
      <c r="B60" s="208"/>
      <c r="C60" s="418" t="s">
        <v>1700</v>
      </c>
      <c r="D60" s="417"/>
      <c r="E60" s="208" t="s">
        <v>140</v>
      </c>
      <c r="F60" s="208">
        <v>5</v>
      </c>
      <c r="G60" s="536"/>
      <c r="H60" s="536"/>
      <c r="I60" s="536"/>
      <c r="J60" s="178"/>
      <c r="K60" s="178"/>
      <c r="L60" s="231"/>
      <c r="M60" s="232"/>
      <c r="N60" s="231"/>
      <c r="O60" s="231"/>
      <c r="P60" s="231"/>
      <c r="Q60" s="233"/>
    </row>
    <row r="61" spans="1:17" s="56" customFormat="1" ht="25.5">
      <c r="A61" s="251">
        <v>46</v>
      </c>
      <c r="B61" s="208"/>
      <c r="C61" s="418" t="s">
        <v>1701</v>
      </c>
      <c r="D61" s="417"/>
      <c r="E61" s="208" t="s">
        <v>140</v>
      </c>
      <c r="F61" s="208">
        <v>2</v>
      </c>
      <c r="G61" s="536"/>
      <c r="H61" s="536"/>
      <c r="I61" s="536"/>
      <c r="J61" s="178"/>
      <c r="K61" s="178"/>
      <c r="L61" s="231"/>
      <c r="M61" s="232"/>
      <c r="N61" s="231"/>
      <c r="O61" s="231"/>
      <c r="P61" s="231"/>
      <c r="Q61" s="233"/>
    </row>
    <row r="62" spans="1:17" s="56" customFormat="1">
      <c r="A62" s="251">
        <v>47</v>
      </c>
      <c r="B62" s="408"/>
      <c r="C62" s="537" t="s">
        <v>743</v>
      </c>
      <c r="D62" s="537"/>
      <c r="E62" s="537"/>
      <c r="F62" s="537"/>
      <c r="G62" s="536"/>
      <c r="H62" s="536"/>
      <c r="I62" s="536"/>
      <c r="J62" s="524"/>
      <c r="K62" s="178"/>
      <c r="L62" s="231"/>
      <c r="M62" s="232"/>
      <c r="N62" s="231"/>
      <c r="O62" s="231"/>
      <c r="P62" s="231"/>
      <c r="Q62" s="233"/>
    </row>
    <row r="63" spans="1:17" s="56" customFormat="1">
      <c r="A63" s="251">
        <v>48</v>
      </c>
      <c r="B63" s="208"/>
      <c r="C63" s="418" t="s">
        <v>446</v>
      </c>
      <c r="D63" s="417" t="s">
        <v>744</v>
      </c>
      <c r="E63" s="208" t="s">
        <v>146</v>
      </c>
      <c r="F63" s="208">
        <v>3670</v>
      </c>
      <c r="G63" s="536"/>
      <c r="H63" s="536"/>
      <c r="I63" s="536"/>
      <c r="J63" s="178"/>
      <c r="K63" s="178"/>
      <c r="L63" s="231"/>
      <c r="M63" s="232"/>
      <c r="N63" s="231"/>
      <c r="O63" s="231"/>
      <c r="P63" s="231"/>
      <c r="Q63" s="233"/>
    </row>
    <row r="64" spans="1:17" s="56" customFormat="1">
      <c r="A64" s="251">
        <v>49</v>
      </c>
      <c r="B64" s="208"/>
      <c r="C64" s="418" t="s">
        <v>446</v>
      </c>
      <c r="D64" s="417" t="s">
        <v>745</v>
      </c>
      <c r="E64" s="208" t="s">
        <v>146</v>
      </c>
      <c r="F64" s="208">
        <v>1100</v>
      </c>
      <c r="G64" s="536"/>
      <c r="H64" s="536"/>
      <c r="I64" s="536"/>
      <c r="J64" s="178"/>
      <c r="K64" s="178"/>
      <c r="L64" s="231"/>
      <c r="M64" s="232"/>
      <c r="N64" s="231"/>
      <c r="O64" s="231"/>
      <c r="P64" s="231"/>
      <c r="Q64" s="233"/>
    </row>
    <row r="65" spans="1:17" s="56" customFormat="1">
      <c r="A65" s="251">
        <v>50</v>
      </c>
      <c r="B65" s="208"/>
      <c r="C65" s="418" t="s">
        <v>446</v>
      </c>
      <c r="D65" s="417" t="s">
        <v>746</v>
      </c>
      <c r="E65" s="208" t="s">
        <v>146</v>
      </c>
      <c r="F65" s="208">
        <v>6900</v>
      </c>
      <c r="G65" s="536"/>
      <c r="H65" s="536"/>
      <c r="I65" s="536"/>
      <c r="J65" s="178"/>
      <c r="K65" s="178"/>
      <c r="L65" s="231"/>
      <c r="M65" s="232"/>
      <c r="N65" s="231"/>
      <c r="O65" s="231"/>
      <c r="P65" s="231"/>
      <c r="Q65" s="233"/>
    </row>
    <row r="66" spans="1:17" s="56" customFormat="1">
      <c r="A66" s="251">
        <v>51</v>
      </c>
      <c r="B66" s="208"/>
      <c r="C66" s="418" t="s">
        <v>446</v>
      </c>
      <c r="D66" s="417" t="s">
        <v>747</v>
      </c>
      <c r="E66" s="208" t="s">
        <v>146</v>
      </c>
      <c r="F66" s="208">
        <v>2460</v>
      </c>
      <c r="G66" s="536"/>
      <c r="H66" s="536"/>
      <c r="I66" s="536"/>
      <c r="J66" s="178"/>
      <c r="K66" s="178"/>
      <c r="L66" s="231"/>
      <c r="M66" s="232"/>
      <c r="N66" s="231"/>
      <c r="O66" s="231"/>
      <c r="P66" s="231"/>
      <c r="Q66" s="233"/>
    </row>
    <row r="67" spans="1:17" s="56" customFormat="1">
      <c r="A67" s="251">
        <v>52</v>
      </c>
      <c r="B67" s="208"/>
      <c r="C67" s="418" t="s">
        <v>446</v>
      </c>
      <c r="D67" s="417" t="s">
        <v>748</v>
      </c>
      <c r="E67" s="208" t="s">
        <v>146</v>
      </c>
      <c r="F67" s="208">
        <v>1270</v>
      </c>
      <c r="G67" s="536"/>
      <c r="H67" s="536"/>
      <c r="I67" s="536"/>
      <c r="J67" s="178"/>
      <c r="K67" s="178"/>
      <c r="L67" s="231"/>
      <c r="M67" s="232"/>
      <c r="N67" s="231"/>
      <c r="O67" s="231"/>
      <c r="P67" s="231"/>
      <c r="Q67" s="233"/>
    </row>
    <row r="68" spans="1:17" s="56" customFormat="1">
      <c r="A68" s="251">
        <v>53</v>
      </c>
      <c r="B68" s="208"/>
      <c r="C68" s="418" t="s">
        <v>446</v>
      </c>
      <c r="D68" s="417" t="s">
        <v>749</v>
      </c>
      <c r="E68" s="208" t="s">
        <v>146</v>
      </c>
      <c r="F68" s="208">
        <v>1050</v>
      </c>
      <c r="G68" s="536"/>
      <c r="H68" s="536"/>
      <c r="I68" s="536"/>
      <c r="J68" s="178"/>
      <c r="K68" s="178"/>
      <c r="L68" s="231"/>
      <c r="M68" s="232"/>
      <c r="N68" s="231"/>
      <c r="O68" s="231"/>
      <c r="P68" s="231"/>
      <c r="Q68" s="233"/>
    </row>
    <row r="69" spans="1:17" s="56" customFormat="1">
      <c r="A69" s="251">
        <v>54</v>
      </c>
      <c r="B69" s="208"/>
      <c r="C69" s="418" t="s">
        <v>446</v>
      </c>
      <c r="D69" s="417" t="s">
        <v>750</v>
      </c>
      <c r="E69" s="208" t="s">
        <v>146</v>
      </c>
      <c r="F69" s="208">
        <v>30</v>
      </c>
      <c r="G69" s="536"/>
      <c r="H69" s="536"/>
      <c r="I69" s="536"/>
      <c r="J69" s="178"/>
      <c r="K69" s="178"/>
      <c r="L69" s="231"/>
      <c r="M69" s="232"/>
      <c r="N69" s="231"/>
      <c r="O69" s="231"/>
      <c r="P69" s="231"/>
      <c r="Q69" s="233"/>
    </row>
    <row r="70" spans="1:17" s="56" customFormat="1">
      <c r="A70" s="251">
        <v>55</v>
      </c>
      <c r="B70" s="208"/>
      <c r="C70" s="418" t="s">
        <v>446</v>
      </c>
      <c r="D70" s="417" t="s">
        <v>751</v>
      </c>
      <c r="E70" s="208" t="s">
        <v>146</v>
      </c>
      <c r="F70" s="208">
        <v>210</v>
      </c>
      <c r="G70" s="536"/>
      <c r="H70" s="536"/>
      <c r="I70" s="536"/>
      <c r="J70" s="178"/>
      <c r="K70" s="178"/>
      <c r="L70" s="231"/>
      <c r="M70" s="232"/>
      <c r="N70" s="231"/>
      <c r="O70" s="231"/>
      <c r="P70" s="231"/>
      <c r="Q70" s="233"/>
    </row>
    <row r="71" spans="1:17" s="56" customFormat="1">
      <c r="A71" s="251">
        <v>56</v>
      </c>
      <c r="B71" s="208"/>
      <c r="C71" s="418" t="s">
        <v>446</v>
      </c>
      <c r="D71" s="417" t="s">
        <v>752</v>
      </c>
      <c r="E71" s="208" t="s">
        <v>146</v>
      </c>
      <c r="F71" s="208">
        <v>20</v>
      </c>
      <c r="G71" s="536"/>
      <c r="H71" s="536"/>
      <c r="I71" s="536"/>
      <c r="J71" s="178"/>
      <c r="K71" s="178"/>
      <c r="L71" s="231"/>
      <c r="M71" s="232"/>
      <c r="N71" s="231"/>
      <c r="O71" s="231"/>
      <c r="P71" s="231"/>
      <c r="Q71" s="233"/>
    </row>
    <row r="72" spans="1:17" s="56" customFormat="1">
      <c r="A72" s="251">
        <v>57</v>
      </c>
      <c r="B72" s="208"/>
      <c r="C72" s="418" t="s">
        <v>446</v>
      </c>
      <c r="D72" s="417" t="s">
        <v>753</v>
      </c>
      <c r="E72" s="208" t="s">
        <v>146</v>
      </c>
      <c r="F72" s="208">
        <v>10</v>
      </c>
      <c r="G72" s="536"/>
      <c r="H72" s="536"/>
      <c r="I72" s="536"/>
      <c r="J72" s="178"/>
      <c r="K72" s="178"/>
      <c r="L72" s="231"/>
      <c r="M72" s="232"/>
      <c r="N72" s="231"/>
      <c r="O72" s="231"/>
      <c r="P72" s="231"/>
      <c r="Q72" s="233"/>
    </row>
    <row r="73" spans="1:17" s="56" customFormat="1">
      <c r="A73" s="251">
        <v>58</v>
      </c>
      <c r="B73" s="208"/>
      <c r="C73" s="418" t="s">
        <v>754</v>
      </c>
      <c r="D73" s="417"/>
      <c r="E73" s="208" t="s">
        <v>141</v>
      </c>
      <c r="F73" s="208">
        <v>1</v>
      </c>
      <c r="G73" s="536"/>
      <c r="H73" s="536"/>
      <c r="I73" s="536"/>
      <c r="J73" s="524"/>
      <c r="K73" s="178"/>
      <c r="L73" s="231"/>
      <c r="M73" s="232"/>
      <c r="N73" s="231"/>
      <c r="O73" s="231"/>
      <c r="P73" s="231"/>
      <c r="Q73" s="233"/>
    </row>
    <row r="74" spans="1:17" s="56" customFormat="1" ht="25.5">
      <c r="A74" s="251">
        <v>59</v>
      </c>
      <c r="B74" s="208"/>
      <c r="C74" s="418" t="s">
        <v>755</v>
      </c>
      <c r="D74" s="417"/>
      <c r="E74" s="208" t="s">
        <v>141</v>
      </c>
      <c r="F74" s="208">
        <v>1</v>
      </c>
      <c r="G74" s="536"/>
      <c r="H74" s="536"/>
      <c r="I74" s="536"/>
      <c r="J74" s="524"/>
      <c r="K74" s="178"/>
      <c r="L74" s="231"/>
      <c r="M74" s="232"/>
      <c r="N74" s="231"/>
      <c r="O74" s="231"/>
      <c r="P74" s="231"/>
      <c r="Q74" s="233"/>
    </row>
    <row r="75" spans="1:17" s="56" customFormat="1">
      <c r="A75" s="251">
        <v>60</v>
      </c>
      <c r="B75" s="208"/>
      <c r="C75" s="418" t="s">
        <v>756</v>
      </c>
      <c r="D75" s="417"/>
      <c r="E75" s="208" t="s">
        <v>141</v>
      </c>
      <c r="F75" s="208">
        <v>1</v>
      </c>
      <c r="G75" s="536"/>
      <c r="H75" s="536"/>
      <c r="I75" s="536"/>
      <c r="J75" s="524"/>
      <c r="K75" s="178"/>
      <c r="L75" s="231"/>
      <c r="M75" s="232"/>
      <c r="N75" s="231"/>
      <c r="O75" s="231"/>
      <c r="P75" s="231"/>
      <c r="Q75" s="233"/>
    </row>
    <row r="76" spans="1:17" s="56" customFormat="1">
      <c r="A76" s="251">
        <v>61</v>
      </c>
      <c r="B76" s="208"/>
      <c r="C76" s="418" t="s">
        <v>757</v>
      </c>
      <c r="D76" s="417"/>
      <c r="E76" s="208" t="s">
        <v>141</v>
      </c>
      <c r="F76" s="208">
        <v>1</v>
      </c>
      <c r="G76" s="536"/>
      <c r="H76" s="536"/>
      <c r="I76" s="536"/>
      <c r="J76" s="524"/>
      <c r="K76" s="178"/>
      <c r="L76" s="231"/>
      <c r="M76" s="232"/>
      <c r="N76" s="231"/>
      <c r="O76" s="231"/>
      <c r="P76" s="231"/>
      <c r="Q76" s="233"/>
    </row>
    <row r="77" spans="1:17" s="56" customFormat="1">
      <c r="A77" s="251">
        <v>62</v>
      </c>
      <c r="B77" s="208"/>
      <c r="C77" s="418" t="s">
        <v>758</v>
      </c>
      <c r="D77" s="417"/>
      <c r="E77" s="208" t="s">
        <v>141</v>
      </c>
      <c r="F77" s="208">
        <v>1</v>
      </c>
      <c r="G77" s="536"/>
      <c r="H77" s="536"/>
      <c r="I77" s="536"/>
      <c r="J77" s="524"/>
      <c r="K77" s="178"/>
      <c r="L77" s="231"/>
      <c r="M77" s="232"/>
      <c r="N77" s="231"/>
      <c r="O77" s="231"/>
      <c r="P77" s="231"/>
      <c r="Q77" s="233"/>
    </row>
    <row r="78" spans="1:17" s="56" customFormat="1">
      <c r="A78" s="251">
        <v>63</v>
      </c>
      <c r="B78" s="208"/>
      <c r="C78" s="418" t="s">
        <v>759</v>
      </c>
      <c r="D78" s="417"/>
      <c r="E78" s="208" t="s">
        <v>141</v>
      </c>
      <c r="F78" s="208">
        <v>1</v>
      </c>
      <c r="G78" s="536"/>
      <c r="H78" s="536"/>
      <c r="I78" s="536"/>
      <c r="J78" s="524"/>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4" customHeight="1">
      <c r="A80" s="223"/>
      <c r="B80" s="223"/>
      <c r="C80" s="669" t="s">
        <v>98</v>
      </c>
      <c r="D80" s="669"/>
      <c r="E80" s="670"/>
      <c r="F80" s="670"/>
      <c r="G80" s="670"/>
      <c r="H80" s="670"/>
      <c r="I80" s="670"/>
      <c r="J80" s="670"/>
      <c r="K80" s="670"/>
      <c r="L80" s="670"/>
      <c r="M80" s="241"/>
      <c r="N80" s="241"/>
      <c r="O80" s="241"/>
      <c r="P80" s="241"/>
      <c r="Q80" s="241"/>
    </row>
    <row r="81" spans="1:17" s="114" customFormat="1">
      <c r="J81" s="135"/>
    </row>
    <row r="82" spans="1:17" customFormat="1" ht="12.75" customHeight="1">
      <c r="B82" s="136" t="s">
        <v>52</v>
      </c>
    </row>
    <row r="83" spans="1:17" customFormat="1" ht="45" customHeight="1">
      <c r="A83"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663"/>
      <c r="C83" s="663"/>
      <c r="D83" s="663"/>
      <c r="E83" s="663"/>
      <c r="F83" s="663"/>
      <c r="G83" s="663"/>
      <c r="H83" s="663"/>
      <c r="I83" s="663"/>
      <c r="J83" s="663"/>
      <c r="K83" s="663"/>
      <c r="L83" s="663"/>
      <c r="M83" s="663"/>
      <c r="N83" s="663"/>
      <c r="O83" s="663"/>
      <c r="P83" s="663"/>
      <c r="Q83" s="663"/>
    </row>
    <row r="84" spans="1:17" customFormat="1" ht="76.7" customHeight="1">
      <c r="A84" s="663"/>
      <c r="B84" s="663"/>
      <c r="C84" s="663"/>
      <c r="D84" s="663"/>
      <c r="E84" s="663"/>
      <c r="F84" s="663"/>
      <c r="G84" s="663"/>
      <c r="H84" s="663"/>
      <c r="I84" s="663"/>
      <c r="J84" s="663"/>
      <c r="K84" s="663"/>
      <c r="L84" s="663"/>
      <c r="M84" s="663"/>
      <c r="N84" s="663"/>
      <c r="O84" s="663"/>
      <c r="P84" s="663"/>
      <c r="Q84" s="663"/>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660">
        <f>Koptame!C42</f>
        <v>0</v>
      </c>
      <c r="O88" s="660"/>
      <c r="P88" s="142"/>
      <c r="Q88" s="142"/>
    </row>
    <row r="89" spans="1:17" s="114" customFormat="1">
      <c r="C89" s="133">
        <f>Koptame!C37</f>
        <v>0</v>
      </c>
      <c r="D89" s="133"/>
      <c r="M89" s="133"/>
      <c r="N89" s="661">
        <f>Koptame!C43</f>
        <v>0</v>
      </c>
      <c r="O89" s="661"/>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P29"/>
  <sheetViews>
    <sheetView showZeros="0" view="pageBreakPreview" zoomScaleNormal="100" zoomScaleSheetLayoutView="100" workbookViewId="0">
      <selection activeCell="C15" sqref="C15"/>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C1" s="47"/>
      <c r="E1" s="21"/>
      <c r="F1" s="21"/>
      <c r="G1" s="155" t="s">
        <v>87</v>
      </c>
      <c r="H1" s="103" t="s">
        <v>788</v>
      </c>
    </row>
    <row r="2" spans="1:16" s="24" customFormat="1" ht="15">
      <c r="A2" s="671" t="str">
        <f>C13</f>
        <v>Lifts</v>
      </c>
      <c r="B2" s="671"/>
      <c r="C2" s="671"/>
      <c r="D2" s="671"/>
      <c r="E2" s="671"/>
      <c r="F2" s="671"/>
      <c r="G2" s="671"/>
      <c r="H2" s="671"/>
      <c r="I2" s="671"/>
      <c r="J2" s="671"/>
      <c r="K2" s="671"/>
      <c r="L2" s="671"/>
      <c r="M2" s="671"/>
      <c r="N2" s="671"/>
      <c r="O2" s="671"/>
      <c r="P2" s="671"/>
    </row>
    <row r="3" spans="1:16" ht="15">
      <c r="A3" s="20"/>
      <c r="B3" s="20"/>
      <c r="C3" s="48" t="s">
        <v>11</v>
      </c>
      <c r="D3" s="673" t="str">
        <f>Koptame!C11</f>
        <v>Pirmsskolas izglītības iestāde</v>
      </c>
      <c r="E3" s="673"/>
      <c r="F3" s="673"/>
      <c r="G3" s="673"/>
      <c r="H3" s="673"/>
      <c r="I3" s="673"/>
      <c r="J3" s="673"/>
      <c r="K3" s="673"/>
      <c r="L3" s="673"/>
      <c r="M3" s="673"/>
      <c r="N3" s="673"/>
      <c r="O3" s="673"/>
      <c r="P3" s="673"/>
    </row>
    <row r="4" spans="1:16" ht="15">
      <c r="A4" s="20"/>
      <c r="B4" s="20"/>
      <c r="C4" s="48" t="s">
        <v>12</v>
      </c>
      <c r="D4" s="673" t="str">
        <f>Koptame!C12</f>
        <v>Pirmsskolas izglītības iestādes jaunbūve</v>
      </c>
      <c r="E4" s="673"/>
      <c r="F4" s="673"/>
      <c r="G4" s="673"/>
      <c r="H4" s="673"/>
      <c r="I4" s="673"/>
      <c r="J4" s="673"/>
      <c r="K4" s="673"/>
      <c r="L4" s="673"/>
      <c r="M4" s="673"/>
      <c r="N4" s="673"/>
      <c r="O4" s="673"/>
      <c r="P4" s="673"/>
    </row>
    <row r="5" spans="1:16" ht="15">
      <c r="A5" s="20"/>
      <c r="B5" s="20"/>
      <c r="C5" s="48" t="s">
        <v>13</v>
      </c>
      <c r="D5" s="673" t="str">
        <f>Koptame!C13</f>
        <v>Baložu iela 33, Baloži, Ķekavas novads</v>
      </c>
      <c r="E5" s="673"/>
      <c r="F5" s="673"/>
      <c r="G5" s="673"/>
      <c r="H5" s="673"/>
      <c r="I5" s="673"/>
      <c r="J5" s="673"/>
      <c r="K5" s="673"/>
      <c r="L5" s="673"/>
      <c r="M5" s="673"/>
      <c r="N5" s="673"/>
      <c r="O5" s="673"/>
      <c r="P5" s="673"/>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4.5">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5"/>
      <c r="E14" s="172"/>
      <c r="F14" s="165"/>
      <c r="G14" s="165"/>
      <c r="H14" s="173"/>
      <c r="I14" s="173"/>
      <c r="J14" s="173"/>
      <c r="K14" s="174"/>
      <c r="L14" s="173"/>
      <c r="M14" s="173"/>
      <c r="N14" s="173"/>
      <c r="O14" s="173"/>
      <c r="P14" s="175"/>
    </row>
    <row r="15" spans="1:16" s="56" customFormat="1" ht="102">
      <c r="A15" s="251">
        <v>1</v>
      </c>
      <c r="B15" s="364"/>
      <c r="C15" s="402" t="s">
        <v>789</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4" customHeight="1">
      <c r="A17" s="223"/>
      <c r="B17" s="223"/>
      <c r="C17" s="669" t="s">
        <v>98</v>
      </c>
      <c r="D17" s="670"/>
      <c r="E17" s="670"/>
      <c r="F17" s="670"/>
      <c r="G17" s="670"/>
      <c r="H17" s="670"/>
      <c r="I17" s="670"/>
      <c r="J17" s="670"/>
      <c r="K17" s="670"/>
      <c r="L17" s="393"/>
      <c r="M17" s="393"/>
      <c r="N17" s="393"/>
      <c r="O17" s="393"/>
      <c r="P17" s="393"/>
    </row>
    <row r="18" spans="1:16" s="114" customFormat="1">
      <c r="I18" s="135"/>
    </row>
    <row r="19" spans="1:16" customFormat="1" ht="12.75" customHeight="1">
      <c r="B19" s="136" t="s">
        <v>52</v>
      </c>
    </row>
    <row r="20" spans="1:16" customFormat="1" ht="45" customHeight="1">
      <c r="A20"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663"/>
      <c r="C20" s="663"/>
      <c r="D20" s="663"/>
      <c r="E20" s="663"/>
      <c r="F20" s="663"/>
      <c r="G20" s="663"/>
      <c r="H20" s="663"/>
      <c r="I20" s="663"/>
      <c r="J20" s="663"/>
      <c r="K20" s="663"/>
      <c r="L20" s="663"/>
      <c r="M20" s="663"/>
      <c r="N20" s="663"/>
      <c r="O20" s="663"/>
      <c r="P20" s="663"/>
    </row>
    <row r="21" spans="1:16" customFormat="1" ht="76.7" customHeight="1">
      <c r="A21" s="663"/>
      <c r="B21" s="663"/>
      <c r="C21" s="663"/>
      <c r="D21" s="663"/>
      <c r="E21" s="663"/>
      <c r="F21" s="663"/>
      <c r="G21" s="663"/>
      <c r="H21" s="663"/>
      <c r="I21" s="663"/>
      <c r="J21" s="663"/>
      <c r="K21" s="663"/>
      <c r="L21" s="663"/>
      <c r="M21" s="663"/>
      <c r="N21" s="663"/>
      <c r="O21" s="663"/>
      <c r="P21" s="663"/>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660">
        <f>Koptame!C42</f>
        <v>0</v>
      </c>
      <c r="N25" s="660"/>
      <c r="O25" s="142"/>
      <c r="P25" s="142"/>
    </row>
    <row r="26" spans="1:16" s="114" customFormat="1">
      <c r="C26" s="133">
        <f>Koptame!C37</f>
        <v>0</v>
      </c>
      <c r="L26" s="133"/>
      <c r="M26" s="661">
        <f>Koptame!C43</f>
        <v>0</v>
      </c>
      <c r="N26" s="661"/>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49" t="s">
        <v>94</v>
      </c>
      <c r="B2" s="649"/>
      <c r="C2" s="649"/>
      <c r="D2" s="649"/>
      <c r="E2" s="649"/>
      <c r="F2" s="649"/>
      <c r="G2" s="649"/>
      <c r="H2" s="649"/>
      <c r="I2" s="649"/>
    </row>
    <row r="3" spans="1:9" ht="18">
      <c r="C3" s="67"/>
      <c r="D3" s="68"/>
      <c r="F3" s="72"/>
      <c r="G3" s="72"/>
      <c r="H3" s="72"/>
      <c r="I3" s="72"/>
    </row>
    <row r="4" spans="1:9" ht="18">
      <c r="C4" s="67"/>
      <c r="D4" s="68"/>
      <c r="F4" s="72"/>
      <c r="G4" s="72"/>
      <c r="H4" s="72"/>
      <c r="I4" s="72"/>
    </row>
    <row r="5" spans="1:9">
      <c r="A5" s="71"/>
    </row>
    <row r="6" spans="1:9" ht="18">
      <c r="A6" s="652" t="str">
        <f>Koptame!C23</f>
        <v>Specializētie darbi-ārējie tīkli, sistēmas</v>
      </c>
      <c r="B6" s="653"/>
      <c r="C6" s="653"/>
      <c r="D6" s="653"/>
      <c r="E6" s="653"/>
      <c r="F6" s="653"/>
      <c r="G6" s="653"/>
      <c r="H6" s="653"/>
      <c r="I6" s="654"/>
    </row>
    <row r="7" spans="1:9">
      <c r="A7" s="71"/>
    </row>
    <row r="8" spans="1:9" ht="15">
      <c r="A8" s="655" t="s">
        <v>9</v>
      </c>
      <c r="B8" s="655"/>
      <c r="C8" s="639" t="str">
        <f>Koptame!C11</f>
        <v>Pirmsskolas izglītības iestāde</v>
      </c>
      <c r="D8" s="639"/>
      <c r="E8" s="639"/>
      <c r="F8" s="639"/>
      <c r="G8" s="639"/>
      <c r="H8" s="639"/>
      <c r="I8" s="639"/>
    </row>
    <row r="9" spans="1:9" ht="15.95" customHeight="1">
      <c r="A9" s="644" t="s">
        <v>27</v>
      </c>
      <c r="B9" s="644"/>
      <c r="C9" s="639" t="str">
        <f>Koptame!C12</f>
        <v>Pirmsskolas izglītības iestādes jaunbūve</v>
      </c>
      <c r="D9" s="639"/>
      <c r="E9" s="639"/>
      <c r="F9" s="639"/>
      <c r="G9" s="639"/>
      <c r="H9" s="639"/>
      <c r="I9" s="639"/>
    </row>
    <row r="10" spans="1:9" ht="15">
      <c r="A10" s="644" t="s">
        <v>10</v>
      </c>
      <c r="B10" s="644"/>
      <c r="C10" s="639" t="str">
        <f>Koptame!C13</f>
        <v>Baložu iela 33, Baloži, Ķekavas novads</v>
      </c>
      <c r="D10" s="639"/>
      <c r="E10" s="639"/>
      <c r="F10" s="639"/>
      <c r="G10" s="639"/>
      <c r="H10" s="639"/>
      <c r="I10" s="639"/>
    </row>
    <row r="11" spans="1:9" ht="15">
      <c r="A11" s="644" t="str">
        <f>Koptame!B14</f>
        <v>Iepirkuma Id Nr.</v>
      </c>
      <c r="B11" s="644"/>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650" t="s">
        <v>60</v>
      </c>
      <c r="G13" s="651"/>
      <c r="H13" s="69">
        <f>E31</f>
        <v>0</v>
      </c>
      <c r="I13" s="70"/>
    </row>
    <row r="14" spans="1:9" ht="18">
      <c r="A14" s="74"/>
      <c r="F14" s="650" t="s">
        <v>14</v>
      </c>
      <c r="G14" s="651"/>
      <c r="H14" s="69">
        <f>I27</f>
        <v>0</v>
      </c>
      <c r="I14" s="70"/>
    </row>
    <row r="16" spans="1:9" ht="14.25">
      <c r="G16" s="12"/>
      <c r="H16" s="12" t="str">
        <f>Koptame!D16</f>
        <v xml:space="preserve">Tāme sastādīta:   </v>
      </c>
    </row>
    <row r="17" spans="1:9" ht="15">
      <c r="A17" s="75"/>
    </row>
    <row r="18" spans="1:9" ht="51.4" customHeight="1">
      <c r="A18" s="640" t="s">
        <v>15</v>
      </c>
      <c r="B18" s="640" t="s">
        <v>16</v>
      </c>
      <c r="C18" s="656" t="s">
        <v>90</v>
      </c>
      <c r="D18" s="657"/>
      <c r="E18" s="640" t="s">
        <v>61</v>
      </c>
      <c r="F18" s="640" t="s">
        <v>17</v>
      </c>
      <c r="G18" s="640"/>
      <c r="H18" s="640"/>
      <c r="I18" s="640" t="s">
        <v>18</v>
      </c>
    </row>
    <row r="19" spans="1:9" ht="40.700000000000003" customHeight="1">
      <c r="A19" s="640"/>
      <c r="B19" s="640"/>
      <c r="C19" s="658"/>
      <c r="D19" s="659"/>
      <c r="E19" s="640"/>
      <c r="F19" s="143" t="s">
        <v>62</v>
      </c>
      <c r="G19" s="143" t="s">
        <v>63</v>
      </c>
      <c r="H19" s="143" t="s">
        <v>64</v>
      </c>
      <c r="I19" s="640"/>
    </row>
    <row r="20" spans="1:9" ht="18">
      <c r="A20" s="76"/>
      <c r="B20" s="77"/>
      <c r="C20" s="645"/>
      <c r="D20" s="646"/>
      <c r="E20" s="77"/>
      <c r="F20" s="77"/>
      <c r="G20" s="77"/>
      <c r="H20" s="77"/>
      <c r="I20" s="78"/>
    </row>
    <row r="21" spans="1:9">
      <c r="A21" s="79">
        <v>1</v>
      </c>
      <c r="B21" s="80" t="s">
        <v>67</v>
      </c>
      <c r="C21" s="690" t="s">
        <v>44</v>
      </c>
      <c r="D21" s="691"/>
      <c r="E21" s="63"/>
      <c r="F21" s="63"/>
      <c r="G21" s="63"/>
      <c r="H21" s="63"/>
      <c r="I21" s="64"/>
    </row>
    <row r="22" spans="1:9">
      <c r="A22" s="79">
        <v>2</v>
      </c>
      <c r="B22" s="80" t="s">
        <v>68</v>
      </c>
      <c r="C22" s="690" t="s">
        <v>142</v>
      </c>
      <c r="D22" s="691"/>
      <c r="E22" s="63"/>
      <c r="F22" s="63"/>
      <c r="G22" s="63"/>
      <c r="H22" s="63"/>
      <c r="I22" s="64"/>
    </row>
    <row r="23" spans="1:9">
      <c r="A23" s="79">
        <v>3</v>
      </c>
      <c r="B23" s="80" t="s">
        <v>69</v>
      </c>
      <c r="C23" s="690" t="s">
        <v>143</v>
      </c>
      <c r="D23" s="691"/>
      <c r="E23" s="63"/>
      <c r="F23" s="63"/>
      <c r="G23" s="63"/>
      <c r="H23" s="63"/>
      <c r="I23" s="64"/>
    </row>
    <row r="24" spans="1:9" ht="30" customHeight="1">
      <c r="A24" s="79">
        <v>4</v>
      </c>
      <c r="B24" s="80" t="s">
        <v>70</v>
      </c>
      <c r="C24" s="641" t="s">
        <v>630</v>
      </c>
      <c r="D24" s="642"/>
      <c r="E24" s="209"/>
      <c r="F24" s="209"/>
      <c r="G24" s="209"/>
      <c r="H24" s="209"/>
      <c r="I24" s="210"/>
    </row>
    <row r="25" spans="1:9" ht="12.75" customHeight="1">
      <c r="A25" s="79">
        <v>5</v>
      </c>
      <c r="B25" s="80" t="s">
        <v>71</v>
      </c>
      <c r="C25" s="678" t="s">
        <v>144</v>
      </c>
      <c r="D25" s="679"/>
      <c r="E25" s="63"/>
      <c r="F25" s="63"/>
      <c r="G25" s="63"/>
      <c r="H25" s="63"/>
      <c r="I25" s="64"/>
    </row>
    <row r="26" spans="1:9">
      <c r="A26" s="82"/>
      <c r="B26" s="83"/>
      <c r="C26" s="647"/>
      <c r="D26" s="648"/>
      <c r="E26" s="81"/>
      <c r="F26" s="156"/>
      <c r="G26" s="156"/>
      <c r="H26" s="156"/>
      <c r="I26" s="157"/>
    </row>
    <row r="27" spans="1:9" ht="16.5" customHeight="1">
      <c r="A27" s="110"/>
      <c r="B27" s="110"/>
      <c r="C27" s="84" t="s">
        <v>19</v>
      </c>
      <c r="D27" s="84"/>
      <c r="E27" s="85"/>
      <c r="F27" s="85"/>
      <c r="G27" s="85"/>
      <c r="H27" s="85"/>
      <c r="I27" s="85"/>
    </row>
    <row r="28" spans="1:9" ht="15.75">
      <c r="A28" s="643" t="s">
        <v>41</v>
      </c>
      <c r="B28" s="643"/>
      <c r="C28" s="643"/>
      <c r="D28" s="86" t="str">
        <f>kops1!$D$34</f>
        <v xml:space="preserve"> </v>
      </c>
      <c r="E28" s="87"/>
      <c r="F28" s="73"/>
    </row>
    <row r="29" spans="1:9" ht="15.75">
      <c r="A29" s="109"/>
      <c r="B29" s="109"/>
      <c r="C29" s="132" t="s">
        <v>51</v>
      </c>
      <c r="D29" s="86"/>
      <c r="E29" s="87"/>
      <c r="F29" s="73"/>
    </row>
    <row r="30" spans="1:9" ht="15.75">
      <c r="A30" s="643" t="s">
        <v>28</v>
      </c>
      <c r="B30" s="643"/>
      <c r="C30" s="643"/>
      <c r="D30" s="86" t="str">
        <f>kops1!$D$36</f>
        <v xml:space="preserve"> </v>
      </c>
      <c r="E30" s="87"/>
      <c r="F30" s="73"/>
    </row>
    <row r="31" spans="1:9" ht="18" customHeight="1">
      <c r="A31" s="638"/>
      <c r="B31" s="638"/>
      <c r="C31" s="84" t="s">
        <v>20</v>
      </c>
      <c r="D31" s="84"/>
      <c r="E31" s="88"/>
      <c r="F31" s="73"/>
    </row>
    <row r="32" spans="1:9" ht="18">
      <c r="A32" s="89"/>
    </row>
    <row r="33" spans="1:6" ht="18">
      <c r="A33" s="89"/>
    </row>
    <row r="34" spans="1:6" ht="14.25">
      <c r="A34" s="90"/>
      <c r="B34" s="2" t="s">
        <v>8</v>
      </c>
      <c r="C34" s="3"/>
      <c r="F34" s="73"/>
    </row>
    <row r="35" spans="1:6" ht="14.25">
      <c r="A35" s="73"/>
      <c r="B35" s="3"/>
      <c r="C35" s="134">
        <f>Koptame!C36</f>
        <v>0</v>
      </c>
      <c r="D35" s="91"/>
      <c r="E35" s="91"/>
      <c r="F35" s="73"/>
    </row>
    <row r="36" spans="1:6" ht="14.25">
      <c r="A36" s="92"/>
      <c r="B36" s="2"/>
      <c r="C36" s="133">
        <f>Koptame!C37</f>
        <v>0</v>
      </c>
      <c r="D36" s="73"/>
      <c r="E36" s="73"/>
      <c r="F36" s="73"/>
    </row>
    <row r="37" spans="1:6" ht="14.25">
      <c r="B37" s="2"/>
      <c r="C37" s="133"/>
    </row>
    <row r="38" spans="1:6" ht="14.25">
      <c r="B38" s="2"/>
    </row>
    <row r="39" spans="1:6" ht="14.25">
      <c r="B39" s="4"/>
      <c r="C39" s="1"/>
    </row>
    <row r="40" spans="1:6" ht="14.25">
      <c r="B40" s="2" t="str">
        <f>Koptame!B41</f>
        <v>Pārbaudīja:</v>
      </c>
      <c r="C40" s="113"/>
    </row>
    <row r="41" spans="1:6" ht="14.25">
      <c r="B41" s="3"/>
      <c r="C41" s="134">
        <f>Koptame!C42</f>
        <v>0</v>
      </c>
    </row>
    <row r="42" spans="1:6" ht="14.25">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topLeftCell="A2" zoomScale="130" zoomScaleNormal="80" zoomScaleSheetLayoutView="130" workbookViewId="0">
      <selection activeCell="C15" sqref="C15"/>
    </sheetView>
  </sheetViews>
  <sheetFormatPr defaultColWidth="9.140625" defaultRowHeight="14.25"/>
  <cols>
    <col min="1" max="1" width="9" style="19" customWidth="1"/>
    <col min="2" max="2" width="8.7109375" style="56" customWidth="1"/>
    <col min="3" max="3" width="40.28515625" style="19" customWidth="1"/>
    <col min="4" max="4" width="8.140625" style="19" customWidth="1"/>
    <col min="5" max="5" width="9.140625" style="19"/>
    <col min="6" max="7" width="9.140625" style="56"/>
    <col min="8" max="11" width="9.140625" style="19"/>
    <col min="12" max="12" width="14.28515625" style="19" customWidth="1"/>
    <col min="13" max="13" width="12.28515625" style="19" customWidth="1"/>
    <col min="14" max="14" width="15" style="19" customWidth="1"/>
    <col min="15" max="15" width="13" style="19" customWidth="1"/>
    <col min="16" max="16" width="15.7109375" style="19" customWidth="1"/>
    <col min="17" max="16384" width="9.140625" style="19"/>
  </cols>
  <sheetData>
    <row r="1" spans="1:16" s="24" customFormat="1" ht="15">
      <c r="B1" s="53"/>
      <c r="E1" s="21"/>
      <c r="F1" s="108"/>
      <c r="G1" s="155" t="s">
        <v>87</v>
      </c>
      <c r="H1" s="111" t="str">
        <f>kops3!B21</f>
        <v>3,1</v>
      </c>
    </row>
    <row r="2" spans="1:16" s="24" customFormat="1" ht="15">
      <c r="A2" s="671" t="str">
        <f>C13</f>
        <v>Ārējais ūdensvads</v>
      </c>
      <c r="B2" s="671"/>
      <c r="C2" s="671"/>
      <c r="D2" s="671"/>
      <c r="E2" s="671"/>
      <c r="F2" s="671"/>
      <c r="G2" s="671"/>
      <c r="H2" s="671"/>
      <c r="I2" s="671"/>
      <c r="J2" s="671"/>
      <c r="K2" s="671"/>
      <c r="L2" s="671"/>
      <c r="M2" s="671"/>
      <c r="N2" s="671"/>
      <c r="O2" s="671"/>
      <c r="P2" s="671"/>
    </row>
    <row r="3" spans="1:16" ht="15">
      <c r="A3" s="20"/>
      <c r="B3" s="105"/>
      <c r="C3" s="20" t="s">
        <v>11</v>
      </c>
      <c r="D3" s="673" t="str">
        <f>Koptame!C11</f>
        <v>Pirmsskolas izglītības iestāde</v>
      </c>
      <c r="E3" s="673"/>
      <c r="F3" s="673"/>
      <c r="G3" s="673"/>
      <c r="H3" s="673"/>
      <c r="I3" s="673"/>
      <c r="J3" s="673"/>
      <c r="K3" s="673"/>
      <c r="L3" s="673"/>
      <c r="M3" s="673"/>
      <c r="N3" s="673"/>
      <c r="O3" s="673"/>
      <c r="P3" s="673"/>
    </row>
    <row r="4" spans="1:16" ht="15">
      <c r="A4" s="20"/>
      <c r="B4" s="105"/>
      <c r="C4" s="20" t="s">
        <v>12</v>
      </c>
      <c r="D4" s="673" t="str">
        <f>Koptame!C12</f>
        <v>Pirmsskolas izglītības iestādes jaunbūve</v>
      </c>
      <c r="E4" s="673"/>
      <c r="F4" s="673"/>
      <c r="G4" s="673"/>
      <c r="H4" s="673"/>
      <c r="I4" s="673"/>
      <c r="J4" s="673"/>
      <c r="K4" s="673"/>
      <c r="L4" s="673"/>
      <c r="M4" s="673"/>
      <c r="N4" s="673"/>
      <c r="O4" s="673"/>
      <c r="P4" s="673"/>
    </row>
    <row r="5" spans="1:16" ht="15">
      <c r="A5" s="20"/>
      <c r="B5" s="105"/>
      <c r="C5" s="20" t="s">
        <v>13</v>
      </c>
      <c r="D5" s="673" t="str">
        <f>Koptame!C13</f>
        <v>Baložu iela 33, Baloži, Ķekavas novads</v>
      </c>
      <c r="E5" s="673"/>
      <c r="F5" s="673"/>
      <c r="G5" s="673"/>
      <c r="H5" s="673"/>
      <c r="I5" s="673"/>
      <c r="J5" s="673"/>
      <c r="K5" s="673"/>
      <c r="L5" s="673"/>
      <c r="M5" s="673"/>
      <c r="N5" s="673"/>
      <c r="O5" s="673"/>
      <c r="P5" s="673"/>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4" customHeight="1">
      <c r="A9" s="45"/>
      <c r="B9" s="107"/>
      <c r="J9" s="44"/>
      <c r="K9" s="44"/>
      <c r="L9" s="672" t="str">
        <f>Koptame!D16</f>
        <v xml:space="preserve">Tāme sastādīta:   </v>
      </c>
      <c r="M9" s="672"/>
      <c r="N9" s="672"/>
      <c r="O9" s="672"/>
      <c r="P9" s="44"/>
    </row>
    <row r="10" spans="1:16" ht="15">
      <c r="A10" s="45"/>
      <c r="B10" s="107"/>
    </row>
    <row r="11" spans="1:16" ht="14.25" customHeight="1">
      <c r="A11" s="664" t="s">
        <v>15</v>
      </c>
      <c r="B11" s="665" t="s">
        <v>21</v>
      </c>
      <c r="C11" s="667" t="s">
        <v>91</v>
      </c>
      <c r="D11" s="668" t="s">
        <v>22</v>
      </c>
      <c r="E11" s="664" t="s">
        <v>23</v>
      </c>
      <c r="F11" s="662" t="s">
        <v>24</v>
      </c>
      <c r="G11" s="662"/>
      <c r="H11" s="662"/>
      <c r="I11" s="662"/>
      <c r="J11" s="662"/>
      <c r="K11" s="662"/>
      <c r="L11" s="662" t="s">
        <v>25</v>
      </c>
      <c r="M11" s="662"/>
      <c r="N11" s="662"/>
      <c r="O11" s="662"/>
      <c r="P11" s="662"/>
    </row>
    <row r="12" spans="1:16" ht="73.5" customHeight="1">
      <c r="A12" s="664"/>
      <c r="B12" s="666"/>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538"/>
      <c r="B13" s="539"/>
      <c r="C13" s="13" t="str">
        <f>kops3!C21</f>
        <v>Ārējais ūdensvads</v>
      </c>
      <c r="D13" s="540"/>
      <c r="E13" s="541"/>
      <c r="F13" s="542"/>
      <c r="G13" s="543"/>
      <c r="H13" s="543"/>
      <c r="I13" s="544"/>
      <c r="J13" s="544"/>
      <c r="K13" s="544">
        <f t="shared" ref="K13" si="0">SUM(H13:J13)</f>
        <v>0</v>
      </c>
      <c r="L13" s="545">
        <f t="shared" ref="L13" si="1">ROUND(F13*E13,2)</f>
        <v>0</v>
      </c>
      <c r="M13" s="544">
        <f t="shared" ref="M13" si="2">ROUND(H13*E13,2)</f>
        <v>0</v>
      </c>
      <c r="N13" s="544">
        <f t="shared" ref="N13" si="3">ROUND(I13*E13,2)</f>
        <v>0</v>
      </c>
      <c r="O13" s="544">
        <f t="shared" ref="O13" si="4">ROUND(J13*E13,2)</f>
        <v>0</v>
      </c>
      <c r="P13" s="546">
        <f t="shared" ref="P13" si="5">SUM(M13:O13)</f>
        <v>0</v>
      </c>
    </row>
    <row r="14" spans="1:16" s="56" customFormat="1">
      <c r="A14" s="589"/>
      <c r="B14" s="591"/>
      <c r="C14" s="590" t="s">
        <v>652</v>
      </c>
      <c r="D14" s="590"/>
      <c r="E14" s="590"/>
      <c r="F14" s="547">
        <f>IFERROR(ROUND(H14/G14,2),0)</f>
        <v>0</v>
      </c>
      <c r="G14" s="54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1">
      <c r="A15" s="589">
        <v>1</v>
      </c>
      <c r="B15" s="592"/>
      <c r="C15" s="593" t="s">
        <v>1702</v>
      </c>
      <c r="D15" s="594" t="s">
        <v>146</v>
      </c>
      <c r="E15" s="594">
        <v>146</v>
      </c>
      <c r="F15" s="548"/>
      <c r="G15" s="548"/>
      <c r="H15" s="548"/>
      <c r="I15" s="548"/>
      <c r="J15" s="548"/>
      <c r="K15" s="96"/>
      <c r="L15" s="50"/>
      <c r="M15" s="96"/>
      <c r="N15" s="96"/>
      <c r="O15" s="96"/>
      <c r="P15" s="97"/>
    </row>
    <row r="16" spans="1:16" s="56" customFormat="1">
      <c r="A16" s="589">
        <v>2</v>
      </c>
      <c r="B16" s="592"/>
      <c r="C16" s="593" t="s">
        <v>1177</v>
      </c>
      <c r="D16" s="594" t="s">
        <v>140</v>
      </c>
      <c r="E16" s="594">
        <v>2</v>
      </c>
      <c r="F16" s="549"/>
      <c r="G16" s="548"/>
      <c r="H16" s="549"/>
      <c r="I16" s="550"/>
      <c r="J16" s="549"/>
      <c r="K16" s="96"/>
      <c r="L16" s="50"/>
      <c r="M16" s="96"/>
      <c r="N16" s="96"/>
      <c r="O16" s="96"/>
      <c r="P16" s="97"/>
    </row>
    <row r="17" spans="1:16" s="56" customFormat="1">
      <c r="A17" s="589">
        <v>3</v>
      </c>
      <c r="B17" s="592"/>
      <c r="C17" s="593" t="s">
        <v>1178</v>
      </c>
      <c r="D17" s="594" t="s">
        <v>140</v>
      </c>
      <c r="E17" s="594">
        <v>1</v>
      </c>
      <c r="F17" s="549"/>
      <c r="G17" s="548"/>
      <c r="H17" s="549"/>
      <c r="I17" s="550"/>
      <c r="J17" s="549"/>
      <c r="K17" s="96"/>
      <c r="L17" s="50"/>
      <c r="M17" s="96"/>
      <c r="N17" s="96"/>
      <c r="O17" s="96"/>
      <c r="P17" s="97"/>
    </row>
    <row r="18" spans="1:16" s="56" customFormat="1">
      <c r="A18" s="589">
        <v>4</v>
      </c>
      <c r="B18" s="592"/>
      <c r="C18" s="593" t="s">
        <v>1179</v>
      </c>
      <c r="D18" s="594" t="s">
        <v>140</v>
      </c>
      <c r="E18" s="594">
        <v>1</v>
      </c>
      <c r="F18" s="548"/>
      <c r="G18" s="548"/>
      <c r="H18" s="548"/>
      <c r="I18" s="548"/>
      <c r="J18" s="548"/>
      <c r="K18" s="96"/>
      <c r="L18" s="50"/>
      <c r="M18" s="96"/>
      <c r="N18" s="96"/>
      <c r="O18" s="96"/>
      <c r="P18" s="97"/>
    </row>
    <row r="19" spans="1:16" s="56" customFormat="1">
      <c r="A19" s="589">
        <v>5</v>
      </c>
      <c r="B19" s="592"/>
      <c r="C19" s="593" t="s">
        <v>1180</v>
      </c>
      <c r="D19" s="594" t="s">
        <v>140</v>
      </c>
      <c r="E19" s="594">
        <v>2</v>
      </c>
      <c r="F19" s="548"/>
      <c r="G19" s="548"/>
      <c r="H19" s="548"/>
      <c r="I19" s="548"/>
      <c r="J19" s="548"/>
      <c r="K19" s="96"/>
      <c r="L19" s="50"/>
      <c r="M19" s="96"/>
      <c r="N19" s="96"/>
      <c r="O19" s="96"/>
      <c r="P19" s="97"/>
    </row>
    <row r="20" spans="1:16" s="56" customFormat="1">
      <c r="A20" s="589">
        <v>6</v>
      </c>
      <c r="B20" s="592"/>
      <c r="C20" s="593" t="s">
        <v>1181</v>
      </c>
      <c r="D20" s="594" t="s">
        <v>140</v>
      </c>
      <c r="E20" s="594">
        <v>1</v>
      </c>
      <c r="F20" s="548"/>
      <c r="G20" s="548"/>
      <c r="H20" s="548"/>
      <c r="I20" s="548"/>
      <c r="J20" s="548"/>
      <c r="K20" s="96"/>
      <c r="L20" s="50"/>
      <c r="M20" s="96"/>
      <c r="N20" s="96"/>
      <c r="O20" s="96"/>
      <c r="P20" s="97"/>
    </row>
    <row r="21" spans="1:16" s="56" customFormat="1" ht="51">
      <c r="A21" s="589">
        <v>7</v>
      </c>
      <c r="B21" s="592"/>
      <c r="C21" s="599" t="s">
        <v>1182</v>
      </c>
      <c r="D21" s="594" t="s">
        <v>141</v>
      </c>
      <c r="E21" s="594">
        <v>1</v>
      </c>
      <c r="F21" s="548"/>
      <c r="G21" s="548"/>
      <c r="H21" s="548"/>
      <c r="I21" s="548"/>
      <c r="J21" s="548"/>
      <c r="K21" s="96"/>
      <c r="L21" s="50"/>
      <c r="M21" s="96"/>
      <c r="N21" s="96"/>
      <c r="O21" s="96"/>
      <c r="P21" s="97"/>
    </row>
    <row r="22" spans="1:16" s="56" customFormat="1">
      <c r="A22" s="589">
        <v>8</v>
      </c>
      <c r="B22" s="592"/>
      <c r="C22" s="595" t="s">
        <v>1183</v>
      </c>
      <c r="D22" s="596" t="s">
        <v>653</v>
      </c>
      <c r="E22" s="594">
        <v>315</v>
      </c>
      <c r="F22" s="551"/>
      <c r="G22" s="552"/>
      <c r="H22" s="299"/>
      <c r="I22" s="298"/>
      <c r="J22" s="553"/>
      <c r="K22" s="96"/>
      <c r="L22" s="50"/>
      <c r="M22" s="96"/>
      <c r="N22" s="96"/>
      <c r="O22" s="96"/>
      <c r="P22" s="97"/>
    </row>
    <row r="23" spans="1:16" s="56" customFormat="1">
      <c r="A23" s="589">
        <v>9</v>
      </c>
      <c r="B23" s="592"/>
      <c r="C23" s="593" t="s">
        <v>624</v>
      </c>
      <c r="D23" s="594" t="s">
        <v>653</v>
      </c>
      <c r="E23" s="594">
        <v>52</v>
      </c>
      <c r="F23" s="549"/>
      <c r="G23" s="548"/>
      <c r="H23" s="550"/>
      <c r="I23" s="550"/>
      <c r="J23" s="550"/>
      <c r="K23" s="96"/>
      <c r="L23" s="50"/>
      <c r="M23" s="96"/>
      <c r="N23" s="96"/>
      <c r="O23" s="96"/>
      <c r="P23" s="97"/>
    </row>
    <row r="24" spans="1:16" s="56" customFormat="1">
      <c r="A24" s="589">
        <v>10</v>
      </c>
      <c r="B24" s="592"/>
      <c r="C24" s="595" t="s">
        <v>622</v>
      </c>
      <c r="D24" s="594" t="s">
        <v>146</v>
      </c>
      <c r="E24" s="594">
        <v>146</v>
      </c>
      <c r="F24" s="554"/>
      <c r="G24" s="548"/>
      <c r="H24" s="555"/>
      <c r="I24" s="31"/>
      <c r="J24" s="548"/>
      <c r="K24" s="96"/>
      <c r="L24" s="50"/>
      <c r="M24" s="96"/>
      <c r="N24" s="96"/>
      <c r="O24" s="96"/>
      <c r="P24" s="97"/>
    </row>
    <row r="25" spans="1:16" s="56" customFormat="1" ht="25.5">
      <c r="A25" s="589">
        <v>11</v>
      </c>
      <c r="B25" s="592"/>
      <c r="C25" s="593" t="s">
        <v>655</v>
      </c>
      <c r="D25" s="594" t="s">
        <v>653</v>
      </c>
      <c r="E25" s="594">
        <v>35</v>
      </c>
      <c r="F25" s="556"/>
      <c r="G25" s="548"/>
      <c r="H25" s="299"/>
      <c r="I25" s="550"/>
      <c r="J25" s="549"/>
      <c r="K25" s="96"/>
      <c r="L25" s="50"/>
      <c r="M25" s="96"/>
      <c r="N25" s="96"/>
      <c r="O25" s="96"/>
      <c r="P25" s="97"/>
    </row>
    <row r="26" spans="1:16" s="56" customFormat="1" ht="51">
      <c r="A26" s="589">
        <v>12</v>
      </c>
      <c r="B26" s="592"/>
      <c r="C26" s="593" t="s">
        <v>1175</v>
      </c>
      <c r="D26" s="594" t="s">
        <v>1176</v>
      </c>
      <c r="E26" s="594">
        <v>4</v>
      </c>
      <c r="F26" s="556"/>
      <c r="G26" s="548"/>
      <c r="H26" s="299"/>
      <c r="I26" s="299"/>
      <c r="J26" s="299"/>
      <c r="K26" s="96"/>
      <c r="L26" s="50"/>
      <c r="M26" s="96"/>
      <c r="N26" s="96"/>
      <c r="O26" s="96"/>
      <c r="P26" s="97"/>
    </row>
    <row r="27" spans="1:16" s="56" customFormat="1">
      <c r="A27" s="589">
        <v>13</v>
      </c>
      <c r="B27" s="592"/>
      <c r="C27" s="593" t="s">
        <v>1184</v>
      </c>
      <c r="D27" s="594" t="s">
        <v>146</v>
      </c>
      <c r="E27" s="594">
        <v>6.6</v>
      </c>
      <c r="F27" s="548"/>
      <c r="G27" s="548"/>
      <c r="H27" s="548"/>
      <c r="I27" s="548"/>
      <c r="J27" s="548"/>
      <c r="K27" s="96"/>
      <c r="L27" s="50"/>
      <c r="M27" s="96"/>
      <c r="N27" s="96"/>
      <c r="O27" s="96"/>
      <c r="P27" s="97"/>
    </row>
    <row r="28" spans="1:16" s="56" customFormat="1">
      <c r="A28" s="589">
        <v>14</v>
      </c>
      <c r="B28" s="592"/>
      <c r="C28" s="593" t="s">
        <v>1185</v>
      </c>
      <c r="D28" s="594" t="s">
        <v>140</v>
      </c>
      <c r="E28" s="594">
        <v>6</v>
      </c>
      <c r="F28" s="548"/>
      <c r="G28" s="548"/>
      <c r="H28" s="548"/>
      <c r="I28" s="548"/>
      <c r="J28" s="548"/>
      <c r="K28" s="96"/>
      <c r="L28" s="50"/>
      <c r="M28" s="96"/>
      <c r="N28" s="96"/>
      <c r="O28" s="96"/>
      <c r="P28" s="97"/>
    </row>
    <row r="29" spans="1:16" s="56" customFormat="1">
      <c r="A29" s="589">
        <v>15</v>
      </c>
      <c r="B29" s="592"/>
      <c r="C29" s="593" t="s">
        <v>1186</v>
      </c>
      <c r="D29" s="594" t="s">
        <v>140</v>
      </c>
      <c r="E29" s="594">
        <v>2</v>
      </c>
      <c r="F29" s="548"/>
      <c r="G29" s="548"/>
      <c r="H29" s="548"/>
      <c r="I29" s="548"/>
      <c r="J29" s="548"/>
      <c r="K29" s="96"/>
      <c r="L29" s="50"/>
      <c r="M29" s="96"/>
      <c r="N29" s="96"/>
      <c r="O29" s="96"/>
      <c r="P29" s="97"/>
    </row>
    <row r="30" spans="1:16" s="56" customFormat="1">
      <c r="A30" s="589">
        <v>16</v>
      </c>
      <c r="B30" s="592"/>
      <c r="C30" s="593" t="s">
        <v>1187</v>
      </c>
      <c r="D30" s="594" t="s">
        <v>141</v>
      </c>
      <c r="E30" s="594">
        <v>1</v>
      </c>
      <c r="F30" s="556"/>
      <c r="G30" s="548"/>
      <c r="H30" s="299"/>
      <c r="I30" s="299"/>
      <c r="J30" s="299"/>
      <c r="K30" s="96"/>
      <c r="L30" s="50"/>
      <c r="M30" s="96"/>
      <c r="N30" s="96"/>
      <c r="O30" s="96"/>
      <c r="P30" s="97"/>
    </row>
    <row r="31" spans="1:16" s="56" customFormat="1">
      <c r="A31" s="589">
        <v>17</v>
      </c>
      <c r="B31" s="592"/>
      <c r="C31" s="593" t="s">
        <v>1174</v>
      </c>
      <c r="D31" s="594" t="s">
        <v>146</v>
      </c>
      <c r="E31" s="594">
        <v>146</v>
      </c>
      <c r="F31" s="556"/>
      <c r="G31" s="548"/>
      <c r="H31" s="299"/>
      <c r="I31" s="299"/>
      <c r="J31" s="299"/>
      <c r="K31" s="96"/>
      <c r="L31" s="50"/>
      <c r="M31" s="96"/>
      <c r="N31" s="96"/>
      <c r="O31" s="96"/>
      <c r="P31" s="97"/>
    </row>
    <row r="32" spans="1:16" s="56" customFormat="1" ht="25.5">
      <c r="A32" s="589">
        <v>18</v>
      </c>
      <c r="B32" s="592"/>
      <c r="C32" s="593" t="s">
        <v>1188</v>
      </c>
      <c r="D32" s="594" t="s">
        <v>141</v>
      </c>
      <c r="E32" s="594">
        <v>1</v>
      </c>
      <c r="F32" s="556"/>
      <c r="G32" s="548"/>
      <c r="H32" s="299"/>
      <c r="I32" s="299"/>
      <c r="J32" s="299"/>
      <c r="K32" s="96"/>
      <c r="L32" s="50"/>
      <c r="M32" s="96"/>
      <c r="N32" s="96"/>
      <c r="O32" s="96"/>
      <c r="P32" s="97"/>
    </row>
    <row r="33" spans="1:16" s="56" customFormat="1">
      <c r="A33" s="589">
        <v>19</v>
      </c>
      <c r="B33" s="592"/>
      <c r="C33" s="593" t="s">
        <v>301</v>
      </c>
      <c r="D33" s="594" t="s">
        <v>141</v>
      </c>
      <c r="E33" s="594">
        <v>1</v>
      </c>
      <c r="F33" s="547"/>
      <c r="G33" s="547"/>
      <c r="H33" s="31"/>
      <c r="I33" s="31"/>
      <c r="J33" s="31"/>
      <c r="K33" s="96"/>
      <c r="L33" s="50"/>
      <c r="M33" s="96"/>
      <c r="N33" s="96"/>
      <c r="O33" s="96"/>
      <c r="P33" s="97"/>
    </row>
    <row r="34" spans="1:16" s="56" customFormat="1">
      <c r="A34" s="589">
        <v>20</v>
      </c>
      <c r="B34" s="591"/>
      <c r="C34" s="600" t="s">
        <v>1189</v>
      </c>
      <c r="D34" s="597"/>
      <c r="E34" s="597"/>
      <c r="F34" s="557"/>
      <c r="G34" s="552"/>
      <c r="H34" s="558"/>
      <c r="I34" s="557"/>
      <c r="J34" s="557"/>
      <c r="K34" s="96"/>
      <c r="L34" s="50"/>
      <c r="M34" s="96"/>
      <c r="N34" s="96"/>
      <c r="O34" s="96"/>
      <c r="P34" s="97"/>
    </row>
    <row r="35" spans="1:16" s="56" customFormat="1">
      <c r="A35" s="589">
        <v>21</v>
      </c>
      <c r="B35" s="592"/>
      <c r="C35" s="593" t="s">
        <v>1190</v>
      </c>
      <c r="D35" s="594" t="s">
        <v>146</v>
      </c>
      <c r="E35" s="594">
        <v>2</v>
      </c>
      <c r="F35" s="548"/>
      <c r="G35" s="548"/>
      <c r="H35" s="548"/>
      <c r="I35" s="548"/>
      <c r="J35" s="548"/>
      <c r="K35" s="96"/>
      <c r="L35" s="50"/>
      <c r="M35" s="96"/>
      <c r="N35" s="96"/>
      <c r="O35" s="96"/>
      <c r="P35" s="97"/>
    </row>
    <row r="36" spans="1:16" s="56" customFormat="1">
      <c r="A36" s="589">
        <v>22</v>
      </c>
      <c r="B36" s="592"/>
      <c r="C36" s="593" t="s">
        <v>1191</v>
      </c>
      <c r="D36" s="594" t="s">
        <v>140</v>
      </c>
      <c r="E36" s="594">
        <v>2</v>
      </c>
      <c r="F36" s="549"/>
      <c r="G36" s="548"/>
      <c r="H36" s="549"/>
      <c r="I36" s="550"/>
      <c r="J36" s="549"/>
      <c r="K36" s="96"/>
      <c r="L36" s="50"/>
      <c r="M36" s="96"/>
      <c r="N36" s="96"/>
      <c r="O36" s="96"/>
      <c r="P36" s="97"/>
    </row>
    <row r="37" spans="1:16" s="56" customFormat="1" ht="25.5">
      <c r="A37" s="589">
        <v>23</v>
      </c>
      <c r="B37" s="592"/>
      <c r="C37" s="593" t="s">
        <v>1192</v>
      </c>
      <c r="D37" s="594" t="s">
        <v>140</v>
      </c>
      <c r="E37" s="594">
        <v>2</v>
      </c>
      <c r="F37" s="548"/>
      <c r="G37" s="548"/>
      <c r="H37" s="548"/>
      <c r="I37" s="548"/>
      <c r="J37" s="548"/>
      <c r="K37" s="96"/>
      <c r="L37" s="50"/>
      <c r="M37" s="96"/>
      <c r="N37" s="96"/>
      <c r="O37" s="96"/>
      <c r="P37" s="97"/>
    </row>
    <row r="38" spans="1:16" s="56" customFormat="1">
      <c r="A38" s="589">
        <v>24</v>
      </c>
      <c r="B38" s="592"/>
      <c r="C38" s="593" t="s">
        <v>1193</v>
      </c>
      <c r="D38" s="594" t="s">
        <v>140</v>
      </c>
      <c r="E38" s="594">
        <v>2</v>
      </c>
      <c r="F38" s="548"/>
      <c r="G38" s="548"/>
      <c r="H38" s="548"/>
      <c r="I38" s="548"/>
      <c r="J38" s="548"/>
      <c r="K38" s="96"/>
      <c r="L38" s="50"/>
      <c r="M38" s="96"/>
      <c r="N38" s="96"/>
      <c r="O38" s="96"/>
      <c r="P38" s="97"/>
    </row>
    <row r="39" spans="1:16" s="56" customFormat="1">
      <c r="A39" s="589">
        <v>25</v>
      </c>
      <c r="B39" s="592"/>
      <c r="C39" s="593" t="s">
        <v>1194</v>
      </c>
      <c r="D39" s="594" t="s">
        <v>140</v>
      </c>
      <c r="E39" s="594">
        <v>2</v>
      </c>
      <c r="F39" s="548"/>
      <c r="G39" s="548"/>
      <c r="H39" s="548"/>
      <c r="I39" s="548"/>
      <c r="J39" s="548"/>
      <c r="K39" s="96"/>
      <c r="L39" s="50"/>
      <c r="M39" s="96"/>
      <c r="N39" s="96"/>
      <c r="O39" s="96"/>
      <c r="P39" s="97"/>
    </row>
    <row r="40" spans="1:16" s="56" customFormat="1">
      <c r="A40" s="589">
        <v>26</v>
      </c>
      <c r="B40" s="592"/>
      <c r="C40" s="593" t="s">
        <v>1195</v>
      </c>
      <c r="D40" s="594" t="s">
        <v>140</v>
      </c>
      <c r="E40" s="594">
        <v>1</v>
      </c>
      <c r="F40" s="548"/>
      <c r="G40" s="548"/>
      <c r="H40" s="548"/>
      <c r="I40" s="548"/>
      <c r="J40" s="548"/>
      <c r="K40" s="96"/>
      <c r="L40" s="50"/>
      <c r="M40" s="96"/>
      <c r="N40" s="96"/>
      <c r="O40" s="96"/>
      <c r="P40" s="97"/>
    </row>
    <row r="41" spans="1:16" s="56" customFormat="1">
      <c r="A41" s="589">
        <v>27</v>
      </c>
      <c r="B41" s="592"/>
      <c r="C41" s="593" t="s">
        <v>1196</v>
      </c>
      <c r="D41" s="594" t="s">
        <v>140</v>
      </c>
      <c r="E41" s="594">
        <v>1</v>
      </c>
      <c r="F41" s="548"/>
      <c r="G41" s="548"/>
      <c r="H41" s="548"/>
      <c r="I41" s="548"/>
      <c r="J41" s="548"/>
      <c r="K41" s="96"/>
      <c r="L41" s="50"/>
      <c r="M41" s="96"/>
      <c r="N41" s="96"/>
      <c r="O41" s="96"/>
      <c r="P41" s="97"/>
    </row>
    <row r="42" spans="1:16" s="56" customFormat="1" ht="27">
      <c r="A42" s="589">
        <v>28</v>
      </c>
      <c r="B42" s="592"/>
      <c r="C42" s="593" t="s">
        <v>1281</v>
      </c>
      <c r="D42" s="594" t="s">
        <v>140</v>
      </c>
      <c r="E42" s="594">
        <v>1</v>
      </c>
      <c r="F42" s="548"/>
      <c r="G42" s="548"/>
      <c r="H42" s="548"/>
      <c r="I42" s="548"/>
      <c r="J42" s="548"/>
      <c r="K42" s="96"/>
      <c r="L42" s="50"/>
      <c r="M42" s="96"/>
      <c r="N42" s="96"/>
      <c r="O42" s="96"/>
      <c r="P42" s="97"/>
    </row>
    <row r="43" spans="1:16" s="56" customFormat="1">
      <c r="A43" s="589">
        <v>29</v>
      </c>
      <c r="B43" s="592"/>
      <c r="C43" s="593" t="s">
        <v>1197</v>
      </c>
      <c r="D43" s="594" t="s">
        <v>140</v>
      </c>
      <c r="E43" s="594">
        <v>1</v>
      </c>
      <c r="F43" s="548"/>
      <c r="G43" s="548"/>
      <c r="H43" s="548"/>
      <c r="I43" s="548"/>
      <c r="J43" s="548"/>
      <c r="K43" s="96"/>
      <c r="L43" s="50"/>
      <c r="M43" s="96"/>
      <c r="N43" s="96"/>
      <c r="O43" s="96"/>
      <c r="P43" s="97"/>
    </row>
    <row r="44" spans="1:16" s="56" customFormat="1" ht="25.5">
      <c r="A44" s="589">
        <v>30</v>
      </c>
      <c r="B44" s="592"/>
      <c r="C44" s="593" t="s">
        <v>1198</v>
      </c>
      <c r="D44" s="594" t="s">
        <v>140</v>
      </c>
      <c r="E44" s="594">
        <v>1</v>
      </c>
      <c r="F44" s="548"/>
      <c r="G44" s="548"/>
      <c r="H44" s="548"/>
      <c r="I44" s="548"/>
      <c r="J44" s="548"/>
      <c r="K44" s="96"/>
      <c r="L44" s="50"/>
      <c r="M44" s="96"/>
      <c r="N44" s="96"/>
      <c r="O44" s="96"/>
      <c r="P44" s="97"/>
    </row>
    <row r="45" spans="1:16" s="56" customFormat="1">
      <c r="A45" s="589">
        <v>31</v>
      </c>
      <c r="B45" s="592"/>
      <c r="C45" s="593" t="s">
        <v>671</v>
      </c>
      <c r="D45" s="594" t="s">
        <v>140</v>
      </c>
      <c r="E45" s="594">
        <v>1</v>
      </c>
      <c r="F45" s="548"/>
      <c r="G45" s="548"/>
      <c r="H45" s="548"/>
      <c r="I45" s="548"/>
      <c r="J45" s="548"/>
      <c r="K45" s="96"/>
      <c r="L45" s="50"/>
      <c r="M45" s="96"/>
      <c r="N45" s="96"/>
      <c r="O45" s="96"/>
      <c r="P45" s="97"/>
    </row>
    <row r="46" spans="1:16" s="56" customFormat="1" ht="38.25">
      <c r="A46" s="589">
        <v>32</v>
      </c>
      <c r="B46" s="592"/>
      <c r="C46" s="593" t="s">
        <v>1199</v>
      </c>
      <c r="D46" s="594" t="s">
        <v>141</v>
      </c>
      <c r="E46" s="594">
        <v>1</v>
      </c>
      <c r="F46" s="548"/>
      <c r="G46" s="548"/>
      <c r="H46" s="548"/>
      <c r="I46" s="548"/>
      <c r="J46" s="548"/>
      <c r="K46" s="96"/>
      <c r="L46" s="50"/>
      <c r="M46" s="96"/>
      <c r="N46" s="96"/>
      <c r="O46" s="96"/>
      <c r="P46" s="97"/>
    </row>
    <row r="47" spans="1:16" s="56" customFormat="1">
      <c r="A47" s="589">
        <v>33</v>
      </c>
      <c r="B47" s="592"/>
      <c r="C47" s="593" t="s">
        <v>1200</v>
      </c>
      <c r="D47" s="594" t="s">
        <v>140</v>
      </c>
      <c r="E47" s="594">
        <v>2</v>
      </c>
      <c r="F47" s="559"/>
      <c r="G47" s="548"/>
      <c r="H47" s="552"/>
      <c r="I47" s="560"/>
      <c r="J47" s="560"/>
      <c r="K47" s="96"/>
      <c r="L47" s="50"/>
      <c r="M47" s="96"/>
      <c r="N47" s="96"/>
      <c r="O47" s="96"/>
      <c r="P47" s="97"/>
    </row>
    <row r="48" spans="1:16" s="56" customFormat="1">
      <c r="A48" s="589">
        <v>34</v>
      </c>
      <c r="B48" s="592"/>
      <c r="C48" s="593" t="s">
        <v>1201</v>
      </c>
      <c r="D48" s="594" t="s">
        <v>140</v>
      </c>
      <c r="E48" s="594">
        <v>2</v>
      </c>
      <c r="F48" s="549"/>
      <c r="G48" s="548"/>
      <c r="H48" s="549"/>
      <c r="I48" s="550"/>
      <c r="J48" s="549"/>
      <c r="K48" s="96"/>
      <c r="L48" s="50"/>
      <c r="M48" s="96"/>
      <c r="N48" s="96"/>
      <c r="O48" s="96"/>
      <c r="P48" s="97"/>
    </row>
    <row r="49" spans="1:16" s="56" customFormat="1">
      <c r="A49" s="589">
        <v>35</v>
      </c>
      <c r="B49" s="592"/>
      <c r="C49" s="593" t="s">
        <v>301</v>
      </c>
      <c r="D49" s="594" t="s">
        <v>141</v>
      </c>
      <c r="E49" s="594">
        <v>1</v>
      </c>
      <c r="F49" s="547"/>
      <c r="G49" s="547"/>
      <c r="H49" s="31"/>
      <c r="I49" s="31"/>
      <c r="J49" s="31"/>
      <c r="K49" s="96"/>
      <c r="L49" s="50"/>
      <c r="M49" s="96"/>
      <c r="N49" s="96"/>
      <c r="O49" s="96"/>
      <c r="P49" s="97"/>
    </row>
    <row r="50" spans="1:16" s="56" customFormat="1" ht="38.25">
      <c r="A50" s="589">
        <v>36</v>
      </c>
      <c r="B50" s="591"/>
      <c r="C50" s="598" t="s">
        <v>1202</v>
      </c>
      <c r="D50" s="598"/>
      <c r="E50" s="598"/>
      <c r="F50" s="557"/>
      <c r="G50" s="552"/>
      <c r="H50" s="558"/>
      <c r="I50" s="557"/>
      <c r="J50" s="557"/>
      <c r="K50" s="96"/>
      <c r="L50" s="50"/>
      <c r="M50" s="96"/>
      <c r="N50" s="96"/>
      <c r="O50" s="96"/>
      <c r="P50" s="97"/>
    </row>
    <row r="51" spans="1:16" s="56" customFormat="1">
      <c r="A51" s="589">
        <v>37</v>
      </c>
      <c r="B51" s="592"/>
      <c r="C51" s="593" t="s">
        <v>1203</v>
      </c>
      <c r="D51" s="594" t="s">
        <v>1204</v>
      </c>
      <c r="E51" s="594">
        <v>3.3</v>
      </c>
      <c r="F51" s="561"/>
      <c r="G51" s="552"/>
      <c r="H51" s="558"/>
      <c r="I51" s="562"/>
      <c r="J51" s="562"/>
      <c r="K51" s="96"/>
      <c r="L51" s="50"/>
      <c r="M51" s="96"/>
      <c r="N51" s="96"/>
      <c r="O51" s="96"/>
      <c r="P51" s="97"/>
    </row>
    <row r="52" spans="1:16" s="56" customFormat="1" ht="25.5">
      <c r="A52" s="589">
        <v>38</v>
      </c>
      <c r="B52" s="592"/>
      <c r="C52" s="593" t="s">
        <v>1205</v>
      </c>
      <c r="D52" s="594" t="s">
        <v>1204</v>
      </c>
      <c r="E52" s="594">
        <v>3.3</v>
      </c>
      <c r="F52" s="561"/>
      <c r="G52" s="552"/>
      <c r="H52" s="558"/>
      <c r="I52" s="562"/>
      <c r="J52" s="562"/>
      <c r="K52" s="96"/>
      <c r="L52" s="50"/>
      <c r="M52" s="96"/>
      <c r="N52" s="96"/>
      <c r="O52" s="96"/>
      <c r="P52" s="97"/>
    </row>
    <row r="53" spans="1:16" s="56" customFormat="1">
      <c r="A53" s="589">
        <v>39</v>
      </c>
      <c r="B53" s="591"/>
      <c r="C53" s="598" t="s">
        <v>1206</v>
      </c>
      <c r="D53" s="598"/>
      <c r="E53" s="598"/>
      <c r="F53" s="547"/>
      <c r="G53" s="547"/>
      <c r="H53" s="31"/>
      <c r="I53" s="31"/>
      <c r="J53" s="31"/>
      <c r="K53" s="96"/>
      <c r="L53" s="50"/>
      <c r="M53" s="96"/>
      <c r="N53" s="96"/>
      <c r="O53" s="96"/>
      <c r="P53" s="97"/>
    </row>
    <row r="54" spans="1:16" s="56" customFormat="1" ht="25.5">
      <c r="A54" s="589">
        <v>40</v>
      </c>
      <c r="B54" s="592"/>
      <c r="C54" s="593" t="s">
        <v>1207</v>
      </c>
      <c r="D54" s="594" t="s">
        <v>1204</v>
      </c>
      <c r="E54" s="594">
        <v>23</v>
      </c>
      <c r="F54" s="557"/>
      <c r="G54" s="552"/>
      <c r="H54" s="558"/>
      <c r="I54" s="557"/>
      <c r="J54" s="557"/>
      <c r="K54" s="96"/>
      <c r="L54" s="50"/>
      <c r="M54" s="96"/>
      <c r="N54" s="96"/>
      <c r="O54" s="96"/>
      <c r="P54" s="97"/>
    </row>
    <row r="55" spans="1:16">
      <c r="A55" s="34"/>
      <c r="B55" s="563"/>
      <c r="C55" s="36"/>
      <c r="D55" s="37"/>
      <c r="E55" s="38"/>
      <c r="F55" s="39">
        <v>0</v>
      </c>
      <c r="G55" s="39">
        <v>0</v>
      </c>
      <c r="H55" s="39"/>
      <c r="I55" s="38"/>
      <c r="J55" s="38"/>
      <c r="K55" s="38"/>
      <c r="L55" s="38"/>
      <c r="M55" s="38"/>
      <c r="N55" s="38"/>
      <c r="O55" s="38"/>
      <c r="P55" s="40"/>
    </row>
    <row r="56" spans="1:16" ht="15.4" customHeight="1">
      <c r="A56" s="223"/>
      <c r="B56" s="240"/>
      <c r="C56" s="669" t="s">
        <v>98</v>
      </c>
      <c r="D56" s="670"/>
      <c r="E56" s="670"/>
      <c r="F56" s="670"/>
      <c r="G56" s="670"/>
      <c r="H56" s="670"/>
      <c r="I56" s="670"/>
      <c r="J56" s="670"/>
      <c r="K56" s="670"/>
      <c r="L56" s="241"/>
      <c r="M56" s="241"/>
      <c r="N56" s="241"/>
      <c r="O56" s="241"/>
      <c r="P56" s="241"/>
    </row>
    <row r="57" spans="1:16" s="114" customFormat="1">
      <c r="I57" s="135"/>
    </row>
    <row r="58" spans="1:16" customFormat="1" ht="12.75" customHeight="1">
      <c r="B58" s="136" t="s">
        <v>52</v>
      </c>
    </row>
    <row r="59" spans="1:16" customFormat="1" ht="45" customHeight="1">
      <c r="A59" s="663"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663"/>
      <c r="C59" s="663"/>
      <c r="D59" s="663"/>
      <c r="E59" s="663"/>
      <c r="F59" s="663"/>
      <c r="G59" s="663"/>
      <c r="H59" s="663"/>
      <c r="I59" s="663"/>
      <c r="J59" s="663"/>
      <c r="K59" s="663"/>
      <c r="L59" s="663"/>
      <c r="M59" s="663"/>
      <c r="N59" s="663"/>
      <c r="O59" s="663"/>
      <c r="P59" s="663"/>
    </row>
    <row r="60" spans="1:16" customFormat="1" ht="68.25" customHeight="1">
      <c r="A60" s="663">
        <f>'2,1'!$A$192</f>
        <v>0</v>
      </c>
      <c r="B60" s="663"/>
      <c r="C60" s="663"/>
      <c r="D60" s="663"/>
      <c r="E60" s="663"/>
      <c r="F60" s="663"/>
      <c r="G60" s="663"/>
      <c r="H60" s="663"/>
      <c r="I60" s="663"/>
      <c r="J60" s="663"/>
      <c r="K60" s="663"/>
      <c r="L60" s="663"/>
      <c r="M60" s="663"/>
      <c r="N60" s="663"/>
      <c r="O60" s="663"/>
      <c r="P60" s="663"/>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660">
        <f>Koptame!C42</f>
        <v>0</v>
      </c>
      <c r="N64" s="660"/>
      <c r="O64" s="142"/>
      <c r="P64" s="142"/>
    </row>
    <row r="65" spans="2:16" s="114" customFormat="1">
      <c r="C65" s="133">
        <f>Koptame!C37</f>
        <v>0</v>
      </c>
      <c r="L65" s="133"/>
      <c r="M65" s="661">
        <f>Koptame!C43</f>
        <v>0</v>
      </c>
      <c r="N65" s="661"/>
      <c r="O65" s="142"/>
      <c r="P65" s="142"/>
    </row>
    <row r="66" spans="2:16" s="114" customFormat="1" collapsed="1">
      <c r="B66" s="135"/>
      <c r="F66" s="135"/>
      <c r="G66" s="135"/>
    </row>
  </sheetData>
  <autoFilter ref="D1:D66" xr:uid="{00000000-0009-0000-0000-00001F000000}"/>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topLeftCell="A34" zoomScale="130" zoomScaleNormal="100" zoomScaleSheetLayoutView="130" workbookViewId="0">
      <selection activeCell="D41" sqref="D40:D4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3.28515625" style="19" customWidth="1"/>
    <col min="16" max="16" width="13.7109375" style="19" customWidth="1"/>
    <col min="17" max="16384" width="9.140625" style="19"/>
  </cols>
  <sheetData>
    <row r="1" spans="1:16" s="24" customFormat="1" ht="15">
      <c r="E1" s="21"/>
      <c r="F1" s="21"/>
      <c r="G1" s="155" t="s">
        <v>87</v>
      </c>
      <c r="H1" s="111" t="str">
        <f>kops3!B22</f>
        <v>3,2</v>
      </c>
      <c r="I1" s="53"/>
    </row>
    <row r="2" spans="1:16" s="24" customFormat="1" ht="15">
      <c r="A2" s="671" t="str">
        <f>C13</f>
        <v>Ārējā  kanalizācija</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4.5">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4" t="s">
        <v>1173</v>
      </c>
      <c r="D14" s="564"/>
      <c r="E14" s="564"/>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8.25">
      <c r="A15" s="251">
        <v>1</v>
      </c>
      <c r="B15" s="565"/>
      <c r="C15" s="463" t="s">
        <v>617</v>
      </c>
      <c r="D15" s="391" t="s">
        <v>141</v>
      </c>
      <c r="E15" s="565">
        <v>9</v>
      </c>
      <c r="F15" s="182"/>
      <c r="G15" s="182"/>
      <c r="H15" s="182"/>
      <c r="I15" s="182"/>
      <c r="J15" s="182"/>
      <c r="K15" s="231"/>
      <c r="L15" s="232"/>
      <c r="M15" s="231"/>
      <c r="N15" s="231"/>
      <c r="O15" s="231"/>
      <c r="P15" s="233"/>
    </row>
    <row r="16" spans="1:16" s="56" customFormat="1" ht="63.75">
      <c r="A16" s="251">
        <v>2</v>
      </c>
      <c r="B16" s="565"/>
      <c r="C16" s="463" t="s">
        <v>654</v>
      </c>
      <c r="D16" s="391" t="s">
        <v>141</v>
      </c>
      <c r="E16" s="565">
        <v>1</v>
      </c>
      <c r="F16" s="182"/>
      <c r="G16" s="182"/>
      <c r="H16" s="182"/>
      <c r="I16" s="182"/>
      <c r="J16" s="182"/>
      <c r="K16" s="231"/>
      <c r="L16" s="232"/>
      <c r="M16" s="231"/>
      <c r="N16" s="231"/>
      <c r="O16" s="231"/>
      <c r="P16" s="233"/>
    </row>
    <row r="17" spans="1:16" s="56" customFormat="1" ht="38.25">
      <c r="A17" s="251">
        <v>3</v>
      </c>
      <c r="B17" s="565"/>
      <c r="C17" s="463" t="s">
        <v>620</v>
      </c>
      <c r="D17" s="391" t="s">
        <v>141</v>
      </c>
      <c r="E17" s="565">
        <v>1</v>
      </c>
      <c r="F17" s="182"/>
      <c r="G17" s="182"/>
      <c r="H17" s="182"/>
      <c r="I17" s="182"/>
      <c r="J17" s="182"/>
      <c r="K17" s="231"/>
      <c r="L17" s="232"/>
      <c r="M17" s="231"/>
      <c r="N17" s="231"/>
      <c r="O17" s="231"/>
      <c r="P17" s="233"/>
    </row>
    <row r="18" spans="1:16" s="56" customFormat="1" ht="51">
      <c r="A18" s="251">
        <v>4</v>
      </c>
      <c r="B18" s="565"/>
      <c r="C18" s="627" t="s">
        <v>1703</v>
      </c>
      <c r="D18" s="565" t="s">
        <v>146</v>
      </c>
      <c r="E18" s="565">
        <v>33</v>
      </c>
      <c r="F18" s="164"/>
      <c r="G18" s="218"/>
      <c r="H18" s="219"/>
      <c r="I18" s="165"/>
      <c r="J18" s="165"/>
      <c r="K18" s="231"/>
      <c r="L18" s="232"/>
      <c r="M18" s="231"/>
      <c r="N18" s="231"/>
      <c r="O18" s="231"/>
      <c r="P18" s="233"/>
    </row>
    <row r="19" spans="1:16" s="56" customFormat="1" ht="51">
      <c r="A19" s="251">
        <v>5</v>
      </c>
      <c r="B19" s="565"/>
      <c r="C19" s="627" t="s">
        <v>1704</v>
      </c>
      <c r="D19" s="565" t="s">
        <v>146</v>
      </c>
      <c r="E19" s="565">
        <v>30</v>
      </c>
      <c r="F19" s="164"/>
      <c r="G19" s="218"/>
      <c r="H19" s="219"/>
      <c r="I19" s="165"/>
      <c r="J19" s="165"/>
      <c r="K19" s="231"/>
      <c r="L19" s="232"/>
      <c r="M19" s="231"/>
      <c r="N19" s="231"/>
      <c r="O19" s="231"/>
      <c r="P19" s="233"/>
    </row>
    <row r="20" spans="1:16" s="56" customFormat="1" ht="51">
      <c r="A20" s="251">
        <v>6</v>
      </c>
      <c r="B20" s="565"/>
      <c r="C20" s="627" t="s">
        <v>1705</v>
      </c>
      <c r="D20" s="565" t="s">
        <v>146</v>
      </c>
      <c r="E20" s="565">
        <v>145</v>
      </c>
      <c r="F20" s="164"/>
      <c r="G20" s="218"/>
      <c r="H20" s="219"/>
      <c r="I20" s="165"/>
      <c r="J20" s="165"/>
      <c r="K20" s="231"/>
      <c r="L20" s="232"/>
      <c r="M20" s="231"/>
      <c r="N20" s="231"/>
      <c r="O20" s="231"/>
      <c r="P20" s="233"/>
    </row>
    <row r="21" spans="1:16" s="56" customFormat="1">
      <c r="A21" s="251">
        <v>7</v>
      </c>
      <c r="B21" s="565"/>
      <c r="C21" s="566" t="s">
        <v>624</v>
      </c>
      <c r="D21" s="565" t="s">
        <v>653</v>
      </c>
      <c r="E21" s="565">
        <v>104</v>
      </c>
      <c r="F21" s="211"/>
      <c r="G21" s="182"/>
      <c r="H21" s="212"/>
      <c r="I21" s="212"/>
      <c r="J21" s="212"/>
      <c r="K21" s="231"/>
      <c r="L21" s="232"/>
      <c r="M21" s="231"/>
      <c r="N21" s="231"/>
      <c r="O21" s="231"/>
      <c r="P21" s="233"/>
    </row>
    <row r="22" spans="1:16" s="56" customFormat="1" ht="42.6" customHeight="1">
      <c r="A22" s="251">
        <v>8</v>
      </c>
      <c r="B22" s="565"/>
      <c r="C22" s="463" t="s">
        <v>655</v>
      </c>
      <c r="D22" s="565" t="s">
        <v>653</v>
      </c>
      <c r="E22" s="565">
        <v>42</v>
      </c>
      <c r="F22" s="211"/>
      <c r="G22" s="182"/>
      <c r="H22" s="212"/>
      <c r="I22" s="212"/>
      <c r="J22" s="212"/>
      <c r="K22" s="231"/>
      <c r="L22" s="232"/>
      <c r="M22" s="231"/>
      <c r="N22" s="231"/>
      <c r="O22" s="231"/>
      <c r="P22" s="233"/>
    </row>
    <row r="23" spans="1:16" s="56" customFormat="1" ht="116.65" customHeight="1">
      <c r="A23" s="251">
        <v>9</v>
      </c>
      <c r="B23" s="565"/>
      <c r="C23" s="627" t="s">
        <v>1706</v>
      </c>
      <c r="D23" s="391" t="s">
        <v>141</v>
      </c>
      <c r="E23" s="565">
        <v>1</v>
      </c>
      <c r="F23" s="211"/>
      <c r="G23" s="182"/>
      <c r="H23" s="211"/>
      <c r="I23" s="220"/>
      <c r="J23" s="220"/>
      <c r="K23" s="231"/>
      <c r="L23" s="232"/>
      <c r="M23" s="231"/>
      <c r="N23" s="231"/>
      <c r="O23" s="231"/>
      <c r="P23" s="233"/>
    </row>
    <row r="24" spans="1:16" s="56" customFormat="1">
      <c r="A24" s="251">
        <v>10</v>
      </c>
      <c r="B24" s="565"/>
      <c r="C24" s="463" t="s">
        <v>628</v>
      </c>
      <c r="D24" s="565" t="s">
        <v>146</v>
      </c>
      <c r="E24" s="565">
        <v>207</v>
      </c>
      <c r="F24" s="211"/>
      <c r="G24" s="182"/>
      <c r="H24" s="211"/>
      <c r="I24" s="212"/>
      <c r="J24" s="211"/>
      <c r="K24" s="231"/>
      <c r="L24" s="232"/>
      <c r="M24" s="231"/>
      <c r="N24" s="231"/>
      <c r="O24" s="231"/>
      <c r="P24" s="233"/>
    </row>
    <row r="25" spans="1:16" s="56" customFormat="1">
      <c r="A25" s="251">
        <v>11</v>
      </c>
      <c r="B25" s="565"/>
      <c r="C25" s="463" t="s">
        <v>622</v>
      </c>
      <c r="D25" s="565" t="s">
        <v>146</v>
      </c>
      <c r="E25" s="565">
        <v>207</v>
      </c>
      <c r="F25" s="211"/>
      <c r="G25" s="182"/>
      <c r="H25" s="211"/>
      <c r="I25" s="212"/>
      <c r="J25" s="211"/>
      <c r="K25" s="231"/>
      <c r="L25" s="232"/>
      <c r="M25" s="231"/>
      <c r="N25" s="231"/>
      <c r="O25" s="231"/>
      <c r="P25" s="233"/>
    </row>
    <row r="26" spans="1:16" s="56" customFormat="1">
      <c r="A26" s="251">
        <v>12</v>
      </c>
      <c r="B26" s="565"/>
      <c r="C26" s="463" t="s">
        <v>1174</v>
      </c>
      <c r="D26" s="565" t="s">
        <v>146</v>
      </c>
      <c r="E26" s="565">
        <v>145</v>
      </c>
      <c r="F26" s="211"/>
      <c r="G26" s="182"/>
      <c r="H26" s="211"/>
      <c r="I26" s="212"/>
      <c r="J26" s="211"/>
      <c r="K26" s="231"/>
      <c r="L26" s="232"/>
      <c r="M26" s="231"/>
      <c r="N26" s="231"/>
      <c r="O26" s="231"/>
      <c r="P26" s="233"/>
    </row>
    <row r="27" spans="1:16" s="56" customFormat="1" ht="51">
      <c r="A27" s="251">
        <v>13</v>
      </c>
      <c r="B27" s="565"/>
      <c r="C27" s="463" t="s">
        <v>1175</v>
      </c>
      <c r="D27" s="565" t="s">
        <v>1176</v>
      </c>
      <c r="E27" s="565">
        <v>3</v>
      </c>
      <c r="F27" s="211"/>
      <c r="G27" s="182"/>
      <c r="H27" s="211"/>
      <c r="I27" s="212"/>
      <c r="J27" s="211"/>
      <c r="K27" s="231"/>
      <c r="L27" s="232"/>
      <c r="M27" s="231"/>
      <c r="N27" s="231"/>
      <c r="O27" s="231"/>
      <c r="P27" s="233"/>
    </row>
    <row r="28" spans="1:16" s="56" customFormat="1">
      <c r="A28" s="251">
        <v>14</v>
      </c>
      <c r="B28" s="565"/>
      <c r="C28" s="566" t="s">
        <v>301</v>
      </c>
      <c r="D28" s="391" t="s">
        <v>141</v>
      </c>
      <c r="E28" s="565">
        <v>1</v>
      </c>
      <c r="F28" s="164"/>
      <c r="G28" s="164"/>
      <c r="H28" s="178"/>
      <c r="I28" s="178"/>
      <c r="J28" s="178"/>
      <c r="K28" s="231"/>
      <c r="L28" s="232"/>
      <c r="M28" s="231"/>
      <c r="N28" s="231"/>
      <c r="O28" s="231"/>
      <c r="P28" s="233"/>
    </row>
    <row r="29" spans="1:16" s="56" customFormat="1">
      <c r="A29" s="251"/>
      <c r="B29" s="408"/>
      <c r="C29" s="567" t="s">
        <v>1208</v>
      </c>
      <c r="D29" s="567"/>
      <c r="E29" s="567"/>
      <c r="F29" s="164"/>
      <c r="G29" s="164"/>
      <c r="H29" s="178"/>
      <c r="I29" s="178"/>
      <c r="J29" s="178"/>
      <c r="K29" s="231"/>
      <c r="L29" s="232"/>
      <c r="M29" s="231"/>
      <c r="N29" s="231"/>
      <c r="O29" s="231"/>
      <c r="P29" s="233"/>
    </row>
    <row r="30" spans="1:16" s="56" customFormat="1" ht="51">
      <c r="A30" s="251" t="s">
        <v>609</v>
      </c>
      <c r="B30" s="568"/>
      <c r="C30" s="628" t="s">
        <v>1707</v>
      </c>
      <c r="D30" s="570" t="s">
        <v>146</v>
      </c>
      <c r="E30" s="570">
        <v>41</v>
      </c>
      <c r="F30" s="164"/>
      <c r="G30" s="218"/>
      <c r="H30" s="219"/>
      <c r="I30" s="165"/>
      <c r="J30" s="165"/>
      <c r="K30" s="231"/>
      <c r="L30" s="232"/>
      <c r="M30" s="231"/>
      <c r="N30" s="231"/>
      <c r="O30" s="231"/>
      <c r="P30" s="233"/>
    </row>
    <row r="31" spans="1:16" s="56" customFormat="1" ht="63.75">
      <c r="A31" s="251" t="s">
        <v>610</v>
      </c>
      <c r="B31" s="568"/>
      <c r="C31" s="628" t="s">
        <v>1708</v>
      </c>
      <c r="D31" s="570" t="s">
        <v>146</v>
      </c>
      <c r="E31" s="570">
        <v>204</v>
      </c>
      <c r="F31" s="164"/>
      <c r="G31" s="218"/>
      <c r="H31" s="219"/>
      <c r="I31" s="165"/>
      <c r="J31" s="165"/>
      <c r="K31" s="231"/>
      <c r="L31" s="232"/>
      <c r="M31" s="231"/>
      <c r="N31" s="231"/>
      <c r="O31" s="231"/>
      <c r="P31" s="233"/>
    </row>
    <row r="32" spans="1:16" s="56" customFormat="1" ht="51">
      <c r="A32" s="251" t="s">
        <v>611</v>
      </c>
      <c r="B32" s="568"/>
      <c r="C32" s="628" t="s">
        <v>1709</v>
      </c>
      <c r="D32" s="570" t="s">
        <v>146</v>
      </c>
      <c r="E32" s="570">
        <v>45</v>
      </c>
      <c r="F32" s="164"/>
      <c r="G32" s="218"/>
      <c r="H32" s="219"/>
      <c r="I32" s="165"/>
      <c r="J32" s="165"/>
      <c r="K32" s="231"/>
      <c r="L32" s="232"/>
      <c r="M32" s="231"/>
      <c r="N32" s="231"/>
      <c r="O32" s="231"/>
      <c r="P32" s="233"/>
    </row>
    <row r="33" spans="1:16" s="56" customFormat="1" ht="63.75">
      <c r="A33" s="251" t="s">
        <v>612</v>
      </c>
      <c r="B33" s="568"/>
      <c r="C33" s="628" t="s">
        <v>1710</v>
      </c>
      <c r="D33" s="570" t="s">
        <v>146</v>
      </c>
      <c r="E33" s="570">
        <v>33</v>
      </c>
      <c r="F33" s="164"/>
      <c r="G33" s="218"/>
      <c r="H33" s="219"/>
      <c r="I33" s="165"/>
      <c r="J33" s="165"/>
      <c r="K33" s="231"/>
      <c r="L33" s="232"/>
      <c r="M33" s="231"/>
      <c r="N33" s="231"/>
      <c r="O33" s="231"/>
      <c r="P33" s="233"/>
    </row>
    <row r="34" spans="1:16" s="56" customFormat="1" ht="38.25">
      <c r="A34" s="251" t="s">
        <v>613</v>
      </c>
      <c r="B34" s="568"/>
      <c r="C34" s="628" t="s">
        <v>1711</v>
      </c>
      <c r="D34" s="570" t="s">
        <v>146</v>
      </c>
      <c r="E34" s="570">
        <v>15</v>
      </c>
      <c r="F34" s="164"/>
      <c r="G34" s="218"/>
      <c r="H34" s="219"/>
      <c r="I34" s="165"/>
      <c r="J34" s="165"/>
      <c r="K34" s="231"/>
      <c r="L34" s="232"/>
      <c r="M34" s="231"/>
      <c r="N34" s="231"/>
      <c r="O34" s="231"/>
      <c r="P34" s="233"/>
    </row>
    <row r="35" spans="1:16" s="56" customFormat="1" ht="51">
      <c r="A35" s="251" t="s">
        <v>614</v>
      </c>
      <c r="B35" s="568"/>
      <c r="C35" s="628" t="s">
        <v>1712</v>
      </c>
      <c r="D35" s="391" t="s">
        <v>141</v>
      </c>
      <c r="E35" s="570">
        <v>14</v>
      </c>
      <c r="F35" s="217"/>
      <c r="G35" s="179"/>
      <c r="H35" s="214"/>
      <c r="I35" s="214"/>
      <c r="J35" s="214"/>
      <c r="K35" s="231"/>
      <c r="L35" s="232"/>
      <c r="M35" s="231"/>
      <c r="N35" s="231"/>
      <c r="O35" s="231"/>
      <c r="P35" s="233"/>
    </row>
    <row r="36" spans="1:16" s="56" customFormat="1" ht="38.25">
      <c r="A36" s="251" t="s">
        <v>615</v>
      </c>
      <c r="B36" s="568"/>
      <c r="C36" s="463" t="s">
        <v>617</v>
      </c>
      <c r="D36" s="391" t="s">
        <v>141</v>
      </c>
      <c r="E36" s="565">
        <v>7</v>
      </c>
      <c r="F36" s="182"/>
      <c r="G36" s="182"/>
      <c r="H36" s="182"/>
      <c r="I36" s="182"/>
      <c r="J36" s="182"/>
      <c r="K36" s="231"/>
      <c r="L36" s="232"/>
      <c r="M36" s="231"/>
      <c r="N36" s="231"/>
      <c r="O36" s="231"/>
      <c r="P36" s="233"/>
    </row>
    <row r="37" spans="1:16" s="56" customFormat="1" ht="38.25">
      <c r="A37" s="251" t="s">
        <v>616</v>
      </c>
      <c r="B37" s="568"/>
      <c r="C37" s="463" t="s">
        <v>620</v>
      </c>
      <c r="D37" s="391" t="s">
        <v>141</v>
      </c>
      <c r="E37" s="565">
        <v>2</v>
      </c>
      <c r="F37" s="182"/>
      <c r="G37" s="182"/>
      <c r="H37" s="182"/>
      <c r="I37" s="182"/>
      <c r="J37" s="182"/>
      <c r="K37" s="231"/>
      <c r="L37" s="232"/>
      <c r="M37" s="231"/>
      <c r="N37" s="231"/>
      <c r="O37" s="231"/>
      <c r="P37" s="233"/>
    </row>
    <row r="38" spans="1:16" s="56" customFormat="1" ht="51">
      <c r="A38" s="251" t="s">
        <v>618</v>
      </c>
      <c r="B38" s="568"/>
      <c r="C38" s="627" t="s">
        <v>1713</v>
      </c>
      <c r="D38" s="391" t="s">
        <v>141</v>
      </c>
      <c r="E38" s="565">
        <v>1</v>
      </c>
      <c r="F38" s="182"/>
      <c r="G38" s="182"/>
      <c r="H38" s="182"/>
      <c r="I38" s="182"/>
      <c r="J38" s="182"/>
      <c r="K38" s="231"/>
      <c r="L38" s="232"/>
      <c r="M38" s="231"/>
      <c r="N38" s="231"/>
      <c r="O38" s="231"/>
      <c r="P38" s="233"/>
    </row>
    <row r="39" spans="1:16" s="56" customFormat="1">
      <c r="A39" s="251" t="s">
        <v>619</v>
      </c>
      <c r="B39" s="568"/>
      <c r="C39" s="381" t="s">
        <v>622</v>
      </c>
      <c r="D39" s="565" t="s">
        <v>146</v>
      </c>
      <c r="E39" s="565">
        <v>362</v>
      </c>
      <c r="F39" s="211"/>
      <c r="G39" s="182"/>
      <c r="H39" s="211"/>
      <c r="I39" s="212"/>
      <c r="J39" s="211"/>
      <c r="K39" s="231"/>
      <c r="L39" s="232"/>
      <c r="M39" s="231"/>
      <c r="N39" s="231"/>
      <c r="O39" s="231"/>
      <c r="P39" s="233"/>
    </row>
    <row r="40" spans="1:16" s="56" customFormat="1">
      <c r="A40" s="251" t="s">
        <v>621</v>
      </c>
      <c r="B40" s="568"/>
      <c r="C40" s="566" t="s">
        <v>624</v>
      </c>
      <c r="D40" s="565" t="s">
        <v>653</v>
      </c>
      <c r="E40" s="565">
        <v>211</v>
      </c>
      <c r="F40" s="211"/>
      <c r="G40" s="182"/>
      <c r="H40" s="212"/>
      <c r="I40" s="212"/>
      <c r="J40" s="212"/>
      <c r="K40" s="231"/>
      <c r="L40" s="232"/>
      <c r="M40" s="231"/>
      <c r="N40" s="231"/>
      <c r="O40" s="231"/>
      <c r="P40" s="233"/>
    </row>
    <row r="41" spans="1:16" s="56" customFormat="1" ht="25.5">
      <c r="A41" s="251" t="s">
        <v>623</v>
      </c>
      <c r="B41" s="568"/>
      <c r="C41" s="569" t="s">
        <v>626</v>
      </c>
      <c r="D41" s="570" t="s">
        <v>653</v>
      </c>
      <c r="E41" s="571">
        <v>80</v>
      </c>
      <c r="F41" s="211"/>
      <c r="G41" s="182"/>
      <c r="H41" s="212"/>
      <c r="I41" s="212"/>
      <c r="J41" s="212"/>
      <c r="K41" s="231"/>
      <c r="L41" s="232"/>
      <c r="M41" s="231"/>
      <c r="N41" s="231"/>
      <c r="O41" s="231"/>
      <c r="P41" s="233"/>
    </row>
    <row r="42" spans="1:16" s="56" customFormat="1" ht="25.5">
      <c r="A42" s="251" t="s">
        <v>625</v>
      </c>
      <c r="B42" s="568"/>
      <c r="C42" s="569" t="s">
        <v>1209</v>
      </c>
      <c r="D42" s="391" t="s">
        <v>141</v>
      </c>
      <c r="E42" s="571">
        <v>1</v>
      </c>
      <c r="F42" s="211"/>
      <c r="G42" s="182"/>
      <c r="H42" s="211"/>
      <c r="I42" s="212"/>
      <c r="J42" s="211"/>
      <c r="K42" s="231"/>
      <c r="L42" s="232"/>
      <c r="M42" s="231"/>
      <c r="N42" s="231"/>
      <c r="O42" s="231"/>
      <c r="P42" s="233"/>
    </row>
    <row r="43" spans="1:16" s="56" customFormat="1" ht="51">
      <c r="A43" s="251" t="s">
        <v>627</v>
      </c>
      <c r="B43" s="568"/>
      <c r="C43" s="569" t="s">
        <v>1210</v>
      </c>
      <c r="D43" s="391" t="s">
        <v>141</v>
      </c>
      <c r="E43" s="571">
        <v>2</v>
      </c>
      <c r="F43" s="211"/>
      <c r="G43" s="182"/>
      <c r="H43" s="211"/>
      <c r="I43" s="212"/>
      <c r="J43" s="211"/>
      <c r="K43" s="231"/>
      <c r="L43" s="232"/>
      <c r="M43" s="231"/>
      <c r="N43" s="231"/>
      <c r="O43" s="231"/>
      <c r="P43" s="233"/>
    </row>
    <row r="44" spans="1:16" s="56" customFormat="1">
      <c r="A44" s="251" t="s">
        <v>629</v>
      </c>
      <c r="B44" s="568"/>
      <c r="C44" s="572" t="s">
        <v>628</v>
      </c>
      <c r="D44" s="391" t="s">
        <v>141</v>
      </c>
      <c r="E44" s="570">
        <v>1</v>
      </c>
      <c r="F44" s="211"/>
      <c r="G44" s="182"/>
      <c r="H44" s="211"/>
      <c r="I44" s="212"/>
      <c r="J44" s="211"/>
      <c r="K44" s="231"/>
      <c r="L44" s="232"/>
      <c r="M44" s="231"/>
      <c r="N44" s="231"/>
      <c r="O44" s="231"/>
      <c r="P44" s="233"/>
    </row>
    <row r="45" spans="1:16" s="56" customFormat="1">
      <c r="A45" s="251" t="s">
        <v>806</v>
      </c>
      <c r="B45" s="568"/>
      <c r="C45" s="572" t="s">
        <v>301</v>
      </c>
      <c r="D45" s="391" t="s">
        <v>141</v>
      </c>
      <c r="E45" s="570">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4" customHeight="1">
      <c r="A47" s="223"/>
      <c r="B47" s="223"/>
      <c r="C47" s="669" t="s">
        <v>98</v>
      </c>
      <c r="D47" s="670"/>
      <c r="E47" s="670"/>
      <c r="F47" s="670"/>
      <c r="G47" s="670"/>
      <c r="H47" s="670"/>
      <c r="I47" s="670"/>
      <c r="J47" s="670"/>
      <c r="K47" s="670"/>
      <c r="L47" s="241"/>
      <c r="M47" s="241"/>
      <c r="N47" s="241"/>
      <c r="O47" s="241"/>
      <c r="P47" s="241"/>
    </row>
    <row r="48" spans="1:16" s="114" customFormat="1" collapsed="1">
      <c r="I48" s="135"/>
    </row>
    <row r="49" spans="1:16" customFormat="1" ht="12.75" customHeight="1">
      <c r="B49" s="136" t="s">
        <v>52</v>
      </c>
    </row>
    <row r="50" spans="1:16" customFormat="1" ht="45" customHeight="1">
      <c r="A50" s="663"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663"/>
      <c r="C50" s="663"/>
      <c r="D50" s="663"/>
      <c r="E50" s="663"/>
      <c r="F50" s="663"/>
      <c r="G50" s="663"/>
      <c r="H50" s="663"/>
      <c r="I50" s="663"/>
      <c r="J50" s="663"/>
      <c r="K50" s="663"/>
      <c r="L50" s="663"/>
      <c r="M50" s="663"/>
      <c r="N50" s="663"/>
      <c r="O50" s="663"/>
      <c r="P50" s="663"/>
    </row>
    <row r="51" spans="1:16" customFormat="1" ht="69.95" customHeight="1">
      <c r="A51" s="663">
        <f>'3,1'!$A$60</f>
        <v>0</v>
      </c>
      <c r="B51" s="663"/>
      <c r="C51" s="663"/>
      <c r="D51" s="663"/>
      <c r="E51" s="663"/>
      <c r="F51" s="663"/>
      <c r="G51" s="663"/>
      <c r="H51" s="663"/>
      <c r="I51" s="663"/>
      <c r="J51" s="663"/>
      <c r="K51" s="663"/>
      <c r="L51" s="663"/>
      <c r="M51" s="663"/>
      <c r="N51" s="663"/>
      <c r="O51" s="663"/>
      <c r="P51" s="663"/>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660">
        <f>'3,1'!M64</f>
        <v>0</v>
      </c>
      <c r="N55" s="660"/>
    </row>
    <row r="56" spans="1:16" s="114" customFormat="1">
      <c r="C56" s="133">
        <f>'3,1'!C65</f>
        <v>0</v>
      </c>
      <c r="L56" s="133"/>
      <c r="M56" s="661">
        <f>'3,1'!M65</f>
        <v>0</v>
      </c>
      <c r="N56" s="661"/>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topLeftCell="A47" zoomScale="110" zoomScaleNormal="100" zoomScaleSheetLayoutView="110" workbookViewId="0">
      <selection activeCell="F36" sqref="F36"/>
    </sheetView>
  </sheetViews>
  <sheetFormatPr defaultColWidth="9.140625" defaultRowHeight="14.25"/>
  <cols>
    <col min="1" max="1" width="9" style="19" customWidth="1"/>
    <col min="2" max="2" width="5" style="19" customWidth="1"/>
    <col min="3" max="3" width="40.28515625" style="19" customWidth="1"/>
    <col min="4" max="4" width="16.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9" s="24" customFormat="1" ht="15">
      <c r="F1" s="21"/>
      <c r="G1" s="21"/>
      <c r="H1" s="155" t="s">
        <v>87</v>
      </c>
      <c r="I1" s="111" t="str">
        <f>kops3!$B$23</f>
        <v>3,3</v>
      </c>
      <c r="J1" s="53"/>
    </row>
    <row r="2" spans="1:19" s="24" customFormat="1" ht="15">
      <c r="A2" s="671" t="str">
        <f>C13</f>
        <v>Ārējie elektromontāžas darbi</v>
      </c>
      <c r="B2" s="671"/>
      <c r="C2" s="671"/>
      <c r="D2" s="671"/>
      <c r="E2" s="671"/>
      <c r="F2" s="671"/>
      <c r="G2" s="671"/>
      <c r="H2" s="671"/>
      <c r="I2" s="671"/>
      <c r="J2" s="671"/>
      <c r="K2" s="671"/>
      <c r="L2" s="671"/>
      <c r="M2" s="671"/>
      <c r="N2" s="671"/>
      <c r="O2" s="671"/>
      <c r="P2" s="671"/>
      <c r="Q2" s="671"/>
    </row>
    <row r="3" spans="1:19" ht="15">
      <c r="A3" s="20"/>
      <c r="B3" s="20"/>
      <c r="C3" s="20" t="s">
        <v>11</v>
      </c>
      <c r="D3" s="20"/>
      <c r="E3" s="673" t="str">
        <f>Koptame!C11</f>
        <v>Pirmsskolas izglītības iestāde</v>
      </c>
      <c r="F3" s="673"/>
      <c r="G3" s="673"/>
      <c r="H3" s="673"/>
      <c r="I3" s="673"/>
      <c r="J3" s="673"/>
      <c r="K3" s="673"/>
      <c r="L3" s="673"/>
      <c r="M3" s="673"/>
      <c r="N3" s="673"/>
      <c r="O3" s="673"/>
      <c r="P3" s="673"/>
      <c r="Q3" s="673"/>
    </row>
    <row r="4" spans="1:19"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9" ht="15">
      <c r="A5" s="20"/>
      <c r="B5" s="20"/>
      <c r="C5" s="20" t="s">
        <v>13</v>
      </c>
      <c r="D5" s="20"/>
      <c r="E5" s="673" t="str">
        <f>Koptame!C13</f>
        <v>Baložu iela 33, Baloži, Ķekavas novads</v>
      </c>
      <c r="F5" s="673"/>
      <c r="G5" s="673"/>
      <c r="H5" s="673"/>
      <c r="I5" s="673"/>
      <c r="J5" s="673"/>
      <c r="K5" s="673"/>
      <c r="L5" s="673"/>
      <c r="M5" s="673"/>
      <c r="N5" s="673"/>
      <c r="O5" s="673"/>
      <c r="P5" s="673"/>
      <c r="Q5" s="673"/>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4" customHeight="1">
      <c r="A9" s="45"/>
      <c r="B9" s="45"/>
      <c r="K9" s="44"/>
      <c r="L9" s="44"/>
      <c r="M9" s="672" t="str">
        <f>Koptame!D16</f>
        <v xml:space="preserve">Tāme sastādīta:   </v>
      </c>
      <c r="N9" s="672"/>
      <c r="O9" s="672"/>
      <c r="P9" s="672"/>
      <c r="Q9" s="44"/>
    </row>
    <row r="10" spans="1:19" ht="15">
      <c r="A10" s="45"/>
      <c r="B10" s="45"/>
    </row>
    <row r="11" spans="1:19"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9" ht="64.5">
      <c r="A12" s="664"/>
      <c r="B12" s="675"/>
      <c r="C12" s="686"/>
      <c r="D12" s="687"/>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8">
      <c r="A14" s="251"/>
      <c r="B14" s="349"/>
      <c r="C14" s="573" t="s">
        <v>1211</v>
      </c>
      <c r="D14" s="574"/>
      <c r="E14" s="574"/>
      <c r="F14" s="574"/>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8">
      <c r="A15" s="251"/>
      <c r="B15" s="349"/>
      <c r="C15" s="573" t="s">
        <v>314</v>
      </c>
      <c r="D15" s="574"/>
      <c r="E15" s="574"/>
      <c r="F15" s="574"/>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5"/>
      <c r="C16" s="576" t="s">
        <v>1212</v>
      </c>
      <c r="D16" s="575" t="s">
        <v>656</v>
      </c>
      <c r="E16" s="575" t="s">
        <v>146</v>
      </c>
      <c r="F16" s="575">
        <v>460</v>
      </c>
      <c r="G16" s="182"/>
      <c r="H16" s="182"/>
      <c r="I16" s="182"/>
      <c r="J16" s="178"/>
      <c r="K16" s="182"/>
      <c r="L16" s="231"/>
      <c r="M16" s="232"/>
      <c r="N16" s="231"/>
      <c r="O16" s="231"/>
      <c r="P16" s="231"/>
      <c r="Q16" s="233"/>
      <c r="S16" s="94"/>
    </row>
    <row r="17" spans="1:19" s="56" customFormat="1">
      <c r="A17" s="251">
        <v>2</v>
      </c>
      <c r="B17" s="575"/>
      <c r="C17" s="576" t="s">
        <v>1213</v>
      </c>
      <c r="D17" s="575" t="s">
        <v>324</v>
      </c>
      <c r="E17" s="575" t="s">
        <v>146</v>
      </c>
      <c r="F17" s="575">
        <v>90</v>
      </c>
      <c r="G17" s="182"/>
      <c r="H17" s="182"/>
      <c r="I17" s="182"/>
      <c r="J17" s="178"/>
      <c r="K17" s="182"/>
      <c r="L17" s="231"/>
      <c r="M17" s="232"/>
      <c r="N17" s="231"/>
      <c r="O17" s="231"/>
      <c r="P17" s="231"/>
      <c r="Q17" s="233"/>
      <c r="S17" s="94"/>
    </row>
    <row r="18" spans="1:19" s="56" customFormat="1">
      <c r="A18" s="251">
        <v>3</v>
      </c>
      <c r="B18" s="575"/>
      <c r="C18" s="576" t="s">
        <v>1214</v>
      </c>
      <c r="D18" s="575" t="s">
        <v>324</v>
      </c>
      <c r="E18" s="575" t="s">
        <v>146</v>
      </c>
      <c r="F18" s="575">
        <v>1775</v>
      </c>
      <c r="G18" s="182"/>
      <c r="H18" s="182"/>
      <c r="I18" s="182"/>
      <c r="J18" s="178"/>
      <c r="K18" s="182"/>
      <c r="L18" s="231"/>
      <c r="M18" s="232"/>
      <c r="N18" s="231"/>
      <c r="O18" s="231"/>
      <c r="P18" s="231"/>
      <c r="Q18" s="233"/>
      <c r="S18" s="94"/>
    </row>
    <row r="19" spans="1:19" s="56" customFormat="1">
      <c r="A19" s="251">
        <v>4</v>
      </c>
      <c r="B19" s="575"/>
      <c r="C19" s="576" t="s">
        <v>1215</v>
      </c>
      <c r="D19" s="575" t="s">
        <v>324</v>
      </c>
      <c r="E19" s="575" t="s">
        <v>146</v>
      </c>
      <c r="F19" s="575">
        <v>230</v>
      </c>
      <c r="G19" s="182"/>
      <c r="H19" s="182"/>
      <c r="I19" s="182"/>
      <c r="J19" s="178"/>
      <c r="K19" s="182"/>
      <c r="L19" s="231"/>
      <c r="M19" s="232"/>
      <c r="N19" s="231"/>
      <c r="O19" s="231"/>
      <c r="P19" s="231"/>
      <c r="Q19" s="233"/>
      <c r="S19" s="94"/>
    </row>
    <row r="20" spans="1:19" s="56" customFormat="1">
      <c r="A20" s="251">
        <v>5</v>
      </c>
      <c r="B20" s="575"/>
      <c r="C20" s="576" t="s">
        <v>1216</v>
      </c>
      <c r="D20" s="575" t="s">
        <v>324</v>
      </c>
      <c r="E20" s="575" t="s">
        <v>146</v>
      </c>
      <c r="F20" s="575">
        <v>160</v>
      </c>
      <c r="G20" s="182"/>
      <c r="H20" s="182"/>
      <c r="I20" s="182"/>
      <c r="J20" s="178"/>
      <c r="K20" s="182"/>
      <c r="L20" s="231"/>
      <c r="M20" s="232"/>
      <c r="N20" s="231"/>
      <c r="O20" s="231"/>
      <c r="P20" s="231"/>
      <c r="Q20" s="233"/>
      <c r="S20" s="94"/>
    </row>
    <row r="21" spans="1:19" s="56" customFormat="1">
      <c r="A21" s="251">
        <v>6</v>
      </c>
      <c r="B21" s="575"/>
      <c r="C21" s="576" t="s">
        <v>1217</v>
      </c>
      <c r="D21" s="575" t="s">
        <v>324</v>
      </c>
      <c r="E21" s="575" t="s">
        <v>146</v>
      </c>
      <c r="F21" s="575">
        <v>15</v>
      </c>
      <c r="G21" s="182"/>
      <c r="H21" s="182"/>
      <c r="I21" s="182"/>
      <c r="J21" s="178"/>
      <c r="K21" s="182"/>
      <c r="L21" s="231"/>
      <c r="M21" s="232"/>
      <c r="N21" s="231"/>
      <c r="O21" s="231"/>
      <c r="P21" s="231"/>
      <c r="Q21" s="233"/>
      <c r="S21" s="94"/>
    </row>
    <row r="22" spans="1:19" s="56" customFormat="1">
      <c r="A22" s="251">
        <v>7</v>
      </c>
      <c r="B22" s="575"/>
      <c r="C22" s="576" t="s">
        <v>1218</v>
      </c>
      <c r="D22" s="575" t="s">
        <v>324</v>
      </c>
      <c r="E22" s="575" t="s">
        <v>146</v>
      </c>
      <c r="F22" s="575">
        <v>115</v>
      </c>
      <c r="G22" s="182"/>
      <c r="H22" s="182"/>
      <c r="I22" s="182"/>
      <c r="J22" s="178"/>
      <c r="K22" s="182"/>
      <c r="L22" s="231"/>
      <c r="M22" s="232"/>
      <c r="N22" s="231"/>
      <c r="O22" s="231"/>
      <c r="P22" s="231"/>
      <c r="Q22" s="233"/>
      <c r="S22" s="94"/>
    </row>
    <row r="23" spans="1:19" s="56" customFormat="1">
      <c r="A23" s="251">
        <v>8</v>
      </c>
      <c r="B23" s="575"/>
      <c r="C23" s="576" t="s">
        <v>1219</v>
      </c>
      <c r="D23" s="575" t="s">
        <v>324</v>
      </c>
      <c r="E23" s="575" t="s">
        <v>146</v>
      </c>
      <c r="F23" s="575">
        <v>885</v>
      </c>
      <c r="G23" s="182"/>
      <c r="H23" s="182"/>
      <c r="I23" s="182"/>
      <c r="J23" s="178"/>
      <c r="K23" s="182"/>
      <c r="L23" s="231"/>
      <c r="M23" s="232"/>
      <c r="N23" s="231"/>
      <c r="O23" s="231"/>
      <c r="P23" s="231"/>
      <c r="Q23" s="233"/>
      <c r="S23" s="94"/>
    </row>
    <row r="24" spans="1:19" s="56" customFormat="1">
      <c r="A24" s="251">
        <v>9</v>
      </c>
      <c r="B24" s="575"/>
      <c r="C24" s="576" t="s">
        <v>1220</v>
      </c>
      <c r="D24" s="577" t="s">
        <v>657</v>
      </c>
      <c r="E24" s="578" t="s">
        <v>141</v>
      </c>
      <c r="F24" s="579">
        <v>4</v>
      </c>
      <c r="G24" s="163"/>
      <c r="H24" s="182"/>
      <c r="I24" s="166"/>
      <c r="J24" s="178"/>
      <c r="K24" s="182"/>
      <c r="L24" s="231"/>
      <c r="M24" s="232"/>
      <c r="N24" s="231"/>
      <c r="O24" s="231"/>
      <c r="P24" s="231"/>
      <c r="Q24" s="233"/>
      <c r="S24" s="94"/>
    </row>
    <row r="25" spans="1:19" s="56" customFormat="1">
      <c r="A25" s="251">
        <v>10</v>
      </c>
      <c r="B25" s="575"/>
      <c r="C25" s="576" t="s">
        <v>335</v>
      </c>
      <c r="D25" s="577" t="s">
        <v>336</v>
      </c>
      <c r="E25" s="578" t="s">
        <v>141</v>
      </c>
      <c r="F25" s="579">
        <v>144</v>
      </c>
      <c r="G25" s="163"/>
      <c r="H25" s="182"/>
      <c r="I25" s="166"/>
      <c r="J25" s="178"/>
      <c r="K25" s="182"/>
      <c r="L25" s="231"/>
      <c r="M25" s="232"/>
      <c r="N25" s="231"/>
      <c r="O25" s="231"/>
      <c r="P25" s="231"/>
      <c r="Q25" s="233"/>
      <c r="S25" s="94"/>
    </row>
    <row r="26" spans="1:19" s="56" customFormat="1">
      <c r="A26" s="251">
        <v>11</v>
      </c>
      <c r="B26" s="575"/>
      <c r="C26" s="576" t="s">
        <v>1221</v>
      </c>
      <c r="D26" s="577" t="s">
        <v>1222</v>
      </c>
      <c r="E26" s="578" t="s">
        <v>141</v>
      </c>
      <c r="F26" s="579">
        <v>1</v>
      </c>
      <c r="G26" s="163"/>
      <c r="H26" s="182"/>
      <c r="I26" s="166"/>
      <c r="J26" s="178"/>
      <c r="K26" s="182"/>
      <c r="L26" s="231"/>
      <c r="M26" s="232"/>
      <c r="N26" s="231"/>
      <c r="O26" s="231"/>
      <c r="P26" s="231"/>
      <c r="Q26" s="233"/>
      <c r="S26" s="94"/>
    </row>
    <row r="27" spans="1:19" s="56" customFormat="1">
      <c r="A27" s="251">
        <v>12</v>
      </c>
      <c r="B27" s="575"/>
      <c r="C27" s="576" t="s">
        <v>1223</v>
      </c>
      <c r="D27" s="577"/>
      <c r="E27" s="578" t="s">
        <v>146</v>
      </c>
      <c r="F27" s="579">
        <v>1885</v>
      </c>
      <c r="G27" s="213"/>
      <c r="H27" s="182"/>
      <c r="I27" s="214"/>
      <c r="J27" s="215"/>
      <c r="K27" s="216"/>
      <c r="L27" s="231"/>
      <c r="M27" s="232"/>
      <c r="N27" s="231"/>
      <c r="O27" s="231"/>
      <c r="P27" s="231"/>
      <c r="Q27" s="233"/>
      <c r="S27" s="94"/>
    </row>
    <row r="28" spans="1:19" s="56" customFormat="1">
      <c r="A28" s="251">
        <v>13</v>
      </c>
      <c r="B28" s="575"/>
      <c r="C28" s="576" t="s">
        <v>1224</v>
      </c>
      <c r="D28" s="577"/>
      <c r="E28" s="578" t="s">
        <v>146</v>
      </c>
      <c r="F28" s="579">
        <v>1885</v>
      </c>
      <c r="G28" s="182"/>
      <c r="H28" s="182"/>
      <c r="I28" s="182"/>
      <c r="J28" s="178"/>
      <c r="K28" s="178"/>
      <c r="L28" s="231"/>
      <c r="M28" s="232"/>
      <c r="N28" s="231"/>
      <c r="O28" s="231"/>
      <c r="P28" s="231"/>
      <c r="Q28" s="233"/>
      <c r="S28" s="94"/>
    </row>
    <row r="29" spans="1:19" s="56" customFormat="1" ht="42.75">
      <c r="A29" s="251">
        <v>14</v>
      </c>
      <c r="B29" s="575"/>
      <c r="C29" s="576" t="s">
        <v>1225</v>
      </c>
      <c r="D29" s="575"/>
      <c r="E29" s="575" t="s">
        <v>141</v>
      </c>
      <c r="F29" s="575">
        <v>1</v>
      </c>
      <c r="G29" s="164"/>
      <c r="H29" s="182"/>
      <c r="I29" s="182"/>
      <c r="J29" s="178"/>
      <c r="K29" s="178"/>
      <c r="L29" s="231"/>
      <c r="M29" s="232"/>
      <c r="N29" s="231"/>
      <c r="O29" s="231"/>
      <c r="P29" s="231"/>
      <c r="Q29" s="233"/>
      <c r="S29" s="94"/>
    </row>
    <row r="30" spans="1:19" s="56" customFormat="1" ht="18">
      <c r="A30" s="251"/>
      <c r="B30" s="349"/>
      <c r="C30" s="573" t="s">
        <v>1226</v>
      </c>
      <c r="D30" s="574"/>
      <c r="E30" s="574"/>
      <c r="F30" s="574"/>
      <c r="G30" s="164"/>
      <c r="H30" s="164"/>
      <c r="I30" s="178"/>
      <c r="J30" s="178"/>
      <c r="K30" s="178"/>
      <c r="L30" s="231"/>
      <c r="M30" s="232"/>
      <c r="N30" s="231"/>
      <c r="O30" s="231"/>
      <c r="P30" s="231"/>
      <c r="Q30" s="233"/>
      <c r="S30" s="94"/>
    </row>
    <row r="31" spans="1:19" s="56" customFormat="1">
      <c r="A31" s="251">
        <v>15</v>
      </c>
      <c r="B31" s="575"/>
      <c r="C31" s="580" t="s">
        <v>1227</v>
      </c>
      <c r="D31" s="576"/>
      <c r="E31" s="575" t="s">
        <v>146</v>
      </c>
      <c r="F31" s="575">
        <v>300</v>
      </c>
      <c r="G31" s="182"/>
      <c r="H31" s="182"/>
      <c r="I31" s="182"/>
      <c r="J31" s="178"/>
      <c r="K31" s="178"/>
      <c r="L31" s="231"/>
      <c r="M31" s="232"/>
      <c r="N31" s="231"/>
      <c r="O31" s="231"/>
      <c r="P31" s="231"/>
      <c r="Q31" s="233"/>
      <c r="S31" s="94"/>
    </row>
    <row r="32" spans="1:19" s="56" customFormat="1">
      <c r="A32" s="251">
        <v>16</v>
      </c>
      <c r="B32" s="575"/>
      <c r="C32" s="580" t="s">
        <v>1228</v>
      </c>
      <c r="D32" s="576"/>
      <c r="E32" s="575" t="s">
        <v>146</v>
      </c>
      <c r="F32" s="575">
        <v>160</v>
      </c>
      <c r="G32" s="182"/>
      <c r="H32" s="182"/>
      <c r="I32" s="182"/>
      <c r="J32" s="178"/>
      <c r="K32" s="178"/>
      <c r="L32" s="231"/>
      <c r="M32" s="232"/>
      <c r="N32" s="231"/>
      <c r="O32" s="231"/>
      <c r="P32" s="231"/>
      <c r="Q32" s="233"/>
      <c r="S32" s="94"/>
    </row>
    <row r="33" spans="1:19" s="56" customFormat="1">
      <c r="A33" s="251">
        <v>17</v>
      </c>
      <c r="B33" s="575"/>
      <c r="C33" s="580" t="s">
        <v>1229</v>
      </c>
      <c r="D33" s="576"/>
      <c r="E33" s="575" t="s">
        <v>145</v>
      </c>
      <c r="F33" s="575">
        <v>265</v>
      </c>
      <c r="G33" s="182"/>
      <c r="H33" s="182"/>
      <c r="I33" s="182"/>
      <c r="J33" s="178"/>
      <c r="K33" s="178"/>
      <c r="L33" s="231"/>
      <c r="M33" s="232"/>
      <c r="N33" s="231"/>
      <c r="O33" s="231"/>
      <c r="P33" s="231"/>
      <c r="Q33" s="233"/>
      <c r="S33" s="94"/>
    </row>
    <row r="34" spans="1:19" s="56" customFormat="1" ht="28.5">
      <c r="A34" s="251">
        <v>18</v>
      </c>
      <c r="B34" s="575"/>
      <c r="C34" s="581" t="s">
        <v>1230</v>
      </c>
      <c r="D34" s="576"/>
      <c r="E34" s="575" t="s">
        <v>141</v>
      </c>
      <c r="F34" s="575">
        <v>1</v>
      </c>
      <c r="G34" s="164"/>
      <c r="H34" s="182"/>
      <c r="I34" s="182"/>
      <c r="J34" s="178"/>
      <c r="K34" s="178"/>
      <c r="L34" s="231"/>
      <c r="M34" s="232"/>
      <c r="N34" s="231"/>
      <c r="O34" s="231"/>
      <c r="P34" s="231"/>
      <c r="Q34" s="233"/>
      <c r="S34" s="94"/>
    </row>
    <row r="35" spans="1:19" s="56" customFormat="1">
      <c r="A35" s="251">
        <v>19</v>
      </c>
      <c r="B35" s="575"/>
      <c r="C35" s="576" t="s">
        <v>313</v>
      </c>
      <c r="D35" s="576"/>
      <c r="E35" s="575" t="s">
        <v>141</v>
      </c>
      <c r="F35" s="575">
        <v>1</v>
      </c>
      <c r="G35" s="164"/>
      <c r="H35" s="182"/>
      <c r="I35" s="182"/>
      <c r="J35" s="178"/>
      <c r="K35" s="178"/>
      <c r="L35" s="231"/>
      <c r="M35" s="232"/>
      <c r="N35" s="231"/>
      <c r="O35" s="231"/>
      <c r="P35" s="231"/>
      <c r="Q35" s="233"/>
      <c r="S35" s="94"/>
    </row>
    <row r="36" spans="1:19" s="56" customFormat="1" ht="18">
      <c r="A36" s="251"/>
      <c r="B36" s="349"/>
      <c r="C36" s="573" t="s">
        <v>1231</v>
      </c>
      <c r="D36" s="574"/>
      <c r="E36" s="574"/>
      <c r="F36" s="574"/>
      <c r="G36" s="164"/>
      <c r="H36" s="164"/>
      <c r="I36" s="178"/>
      <c r="J36" s="178"/>
      <c r="K36" s="178"/>
      <c r="L36" s="231"/>
      <c r="M36" s="232"/>
      <c r="N36" s="231"/>
      <c r="O36" s="231"/>
      <c r="P36" s="231"/>
      <c r="Q36" s="233"/>
      <c r="S36" s="94"/>
    </row>
    <row r="37" spans="1:19" s="56" customFormat="1" ht="85.5">
      <c r="A37" s="251">
        <v>20</v>
      </c>
      <c r="B37" s="582"/>
      <c r="C37" s="576" t="s">
        <v>1714</v>
      </c>
      <c r="D37" s="575" t="s">
        <v>1718</v>
      </c>
      <c r="E37" s="575" t="s">
        <v>140</v>
      </c>
      <c r="F37" s="575">
        <v>20</v>
      </c>
      <c r="G37" s="163"/>
      <c r="H37" s="182"/>
      <c r="I37" s="166"/>
      <c r="J37" s="178"/>
      <c r="K37" s="178"/>
      <c r="L37" s="231"/>
      <c r="M37" s="232"/>
      <c r="N37" s="231"/>
      <c r="O37" s="231"/>
      <c r="P37" s="231"/>
      <c r="Q37" s="233"/>
      <c r="S37" s="94"/>
    </row>
    <row r="38" spans="1:19" s="56" customFormat="1" ht="42.75">
      <c r="A38" s="251">
        <v>21</v>
      </c>
      <c r="B38" s="582"/>
      <c r="C38" s="576" t="s">
        <v>1715</v>
      </c>
      <c r="D38" s="575"/>
      <c r="E38" s="575" t="s">
        <v>140</v>
      </c>
      <c r="F38" s="575">
        <v>16</v>
      </c>
      <c r="G38" s="163"/>
      <c r="H38" s="182"/>
      <c r="I38" s="166"/>
      <c r="J38" s="178"/>
      <c r="K38" s="178"/>
      <c r="L38" s="231"/>
      <c r="M38" s="232"/>
      <c r="N38" s="231"/>
      <c r="O38" s="231"/>
      <c r="P38" s="231"/>
      <c r="Q38" s="233"/>
      <c r="S38" s="94"/>
    </row>
    <row r="39" spans="1:19" s="56" customFormat="1" ht="85.5">
      <c r="A39" s="251">
        <v>22</v>
      </c>
      <c r="B39" s="582"/>
      <c r="C39" s="576" t="s">
        <v>1716</v>
      </c>
      <c r="D39" s="575" t="s">
        <v>1718</v>
      </c>
      <c r="E39" s="575" t="s">
        <v>140</v>
      </c>
      <c r="F39" s="575">
        <v>48</v>
      </c>
      <c r="G39" s="163"/>
      <c r="H39" s="182"/>
      <c r="I39" s="166"/>
      <c r="J39" s="178"/>
      <c r="K39" s="178"/>
      <c r="L39" s="231"/>
      <c r="M39" s="232"/>
      <c r="N39" s="231"/>
      <c r="O39" s="231"/>
      <c r="P39" s="231"/>
      <c r="Q39" s="233"/>
      <c r="S39" s="94"/>
    </row>
    <row r="40" spans="1:19" s="56" customFormat="1" ht="42.75">
      <c r="A40" s="251">
        <v>23</v>
      </c>
      <c r="B40" s="575"/>
      <c r="C40" s="526" t="s">
        <v>1232</v>
      </c>
      <c r="D40" s="533"/>
      <c r="E40" s="533" t="s">
        <v>141</v>
      </c>
      <c r="F40" s="533">
        <v>18</v>
      </c>
      <c r="G40" s="163"/>
      <c r="H40" s="182"/>
      <c r="I40" s="166"/>
      <c r="J40" s="166"/>
      <c r="K40" s="178"/>
      <c r="L40" s="231"/>
      <c r="M40" s="232"/>
      <c r="N40" s="231"/>
      <c r="O40" s="231"/>
      <c r="P40" s="231"/>
      <c r="Q40" s="233"/>
      <c r="S40" s="94"/>
    </row>
    <row r="41" spans="1:19" s="56" customFormat="1" ht="42.75">
      <c r="A41" s="251">
        <v>24</v>
      </c>
      <c r="B41" s="582"/>
      <c r="C41" s="526" t="s">
        <v>1233</v>
      </c>
      <c r="D41" s="533"/>
      <c r="E41" s="533" t="s">
        <v>141</v>
      </c>
      <c r="F41" s="533">
        <v>48</v>
      </c>
      <c r="G41" s="163"/>
      <c r="H41" s="182"/>
      <c r="I41" s="166"/>
      <c r="J41" s="166"/>
      <c r="K41" s="163"/>
      <c r="L41" s="231"/>
      <c r="M41" s="232"/>
      <c r="N41" s="231"/>
      <c r="O41" s="231"/>
      <c r="P41" s="231"/>
      <c r="Q41" s="233"/>
      <c r="S41" s="94"/>
    </row>
    <row r="42" spans="1:19" s="56" customFormat="1">
      <c r="A42" s="251">
        <v>25</v>
      </c>
      <c r="B42" s="575"/>
      <c r="C42" s="576" t="s">
        <v>313</v>
      </c>
      <c r="D42" s="576"/>
      <c r="E42" s="575" t="s">
        <v>141</v>
      </c>
      <c r="F42" s="575">
        <v>1</v>
      </c>
      <c r="G42" s="164"/>
      <c r="H42" s="164"/>
      <c r="I42" s="178"/>
      <c r="J42" s="178"/>
      <c r="K42" s="178"/>
      <c r="L42" s="231"/>
      <c r="M42" s="232"/>
      <c r="N42" s="231"/>
      <c r="O42" s="231"/>
      <c r="P42" s="231"/>
      <c r="Q42" s="233"/>
      <c r="S42" s="94"/>
    </row>
    <row r="43" spans="1:19" s="56" customFormat="1" ht="18">
      <c r="A43" s="251"/>
      <c r="B43" s="349"/>
      <c r="C43" s="573" t="s">
        <v>376</v>
      </c>
      <c r="D43" s="573"/>
      <c r="E43" s="573"/>
      <c r="F43" s="573"/>
      <c r="G43" s="164"/>
      <c r="H43" s="164"/>
      <c r="I43" s="178"/>
      <c r="J43" s="178"/>
      <c r="K43" s="178"/>
      <c r="L43" s="231"/>
      <c r="M43" s="232"/>
      <c r="N43" s="231"/>
      <c r="O43" s="231"/>
      <c r="P43" s="231"/>
      <c r="Q43" s="233"/>
      <c r="S43" s="94"/>
    </row>
    <row r="44" spans="1:19" s="56" customFormat="1" ht="42.75">
      <c r="A44" s="251">
        <v>26</v>
      </c>
      <c r="B44" s="583"/>
      <c r="C44" s="584" t="s">
        <v>1234</v>
      </c>
      <c r="D44" s="575" t="s">
        <v>1717</v>
      </c>
      <c r="E44" s="578" t="s">
        <v>140</v>
      </c>
      <c r="F44" s="585">
        <v>4</v>
      </c>
      <c r="G44" s="221"/>
      <c r="H44" s="182"/>
      <c r="I44" s="166"/>
      <c r="J44" s="166"/>
      <c r="K44" s="163"/>
      <c r="L44" s="231"/>
      <c r="M44" s="232"/>
      <c r="N44" s="231"/>
      <c r="O44" s="231"/>
      <c r="P44" s="231"/>
      <c r="Q44" s="233"/>
      <c r="S44" s="94"/>
    </row>
    <row r="45" spans="1:19" s="56" customFormat="1">
      <c r="A45" s="251">
        <v>27</v>
      </c>
      <c r="B45" s="583"/>
      <c r="C45" s="584" t="s">
        <v>1235</v>
      </c>
      <c r="D45" s="575"/>
      <c r="E45" s="578" t="s">
        <v>140</v>
      </c>
      <c r="F45" s="585">
        <v>2</v>
      </c>
      <c r="G45" s="221"/>
      <c r="H45" s="182"/>
      <c r="I45" s="166"/>
      <c r="J45" s="166"/>
      <c r="K45" s="163"/>
      <c r="L45" s="231"/>
      <c r="M45" s="232"/>
      <c r="N45" s="231"/>
      <c r="O45" s="231"/>
      <c r="P45" s="231"/>
      <c r="Q45" s="233"/>
      <c r="S45" s="94"/>
    </row>
    <row r="46" spans="1:19" s="56" customFormat="1">
      <c r="A46" s="251">
        <v>28</v>
      </c>
      <c r="B46" s="583"/>
      <c r="C46" s="584" t="s">
        <v>658</v>
      </c>
      <c r="D46" s="575"/>
      <c r="E46" s="578" t="s">
        <v>140</v>
      </c>
      <c r="F46" s="585">
        <v>4</v>
      </c>
      <c r="G46" s="164"/>
      <c r="H46" s="182"/>
      <c r="I46" s="182"/>
      <c r="J46" s="178"/>
      <c r="K46" s="178"/>
      <c r="L46" s="231"/>
      <c r="M46" s="232"/>
      <c r="N46" s="231"/>
      <c r="O46" s="231"/>
      <c r="P46" s="231"/>
      <c r="Q46" s="233"/>
      <c r="S46" s="94"/>
    </row>
    <row r="47" spans="1:19" s="56" customFormat="1">
      <c r="A47" s="251">
        <v>29</v>
      </c>
      <c r="B47" s="583"/>
      <c r="C47" s="584" t="s">
        <v>659</v>
      </c>
      <c r="D47" s="586"/>
      <c r="E47" s="578" t="s">
        <v>140</v>
      </c>
      <c r="F47" s="585">
        <v>4</v>
      </c>
      <c r="G47" s="164"/>
      <c r="H47" s="182"/>
      <c r="I47" s="182"/>
      <c r="J47" s="178"/>
      <c r="K47" s="178"/>
      <c r="L47" s="231"/>
      <c r="M47" s="232"/>
      <c r="N47" s="231"/>
      <c r="O47" s="231"/>
      <c r="P47" s="231"/>
      <c r="Q47" s="233"/>
      <c r="S47" s="94"/>
    </row>
    <row r="48" spans="1:19" s="56" customFormat="1" ht="18">
      <c r="A48" s="251"/>
      <c r="B48" s="349"/>
      <c r="C48" s="573" t="s">
        <v>1236</v>
      </c>
      <c r="D48" s="574"/>
      <c r="E48" s="574"/>
      <c r="F48" s="574"/>
      <c r="G48" s="164"/>
      <c r="H48" s="164"/>
      <c r="I48" s="178"/>
      <c r="J48" s="178"/>
      <c r="K48" s="178"/>
      <c r="L48" s="231"/>
      <c r="M48" s="232"/>
      <c r="N48" s="231"/>
      <c r="O48" s="231"/>
      <c r="P48" s="231"/>
      <c r="Q48" s="233"/>
      <c r="S48" s="94"/>
    </row>
    <row r="49" spans="1:19" s="56" customFormat="1">
      <c r="A49" s="251">
        <v>30</v>
      </c>
      <c r="B49" s="582"/>
      <c r="C49" s="576" t="s">
        <v>660</v>
      </c>
      <c r="D49" s="576"/>
      <c r="E49" s="575" t="s">
        <v>141</v>
      </c>
      <c r="F49" s="575">
        <v>270</v>
      </c>
      <c r="G49" s="221"/>
      <c r="H49" s="182"/>
      <c r="I49" s="166"/>
      <c r="J49" s="178"/>
      <c r="K49" s="178"/>
      <c r="L49" s="231"/>
      <c r="M49" s="232"/>
      <c r="N49" s="231"/>
      <c r="O49" s="231"/>
      <c r="P49" s="231"/>
      <c r="Q49" s="233"/>
      <c r="S49" s="94"/>
    </row>
    <row r="50" spans="1:19" s="56" customFormat="1" ht="28.5">
      <c r="A50" s="251">
        <v>31</v>
      </c>
      <c r="B50" s="582"/>
      <c r="C50" s="576" t="s">
        <v>661</v>
      </c>
      <c r="D50" s="576"/>
      <c r="E50" s="575" t="s">
        <v>141</v>
      </c>
      <c r="F50" s="575">
        <v>12</v>
      </c>
      <c r="G50" s="221"/>
      <c r="H50" s="182"/>
      <c r="I50" s="166"/>
      <c r="J50" s="178"/>
      <c r="K50" s="178"/>
      <c r="L50" s="231"/>
      <c r="M50" s="232"/>
      <c r="N50" s="231"/>
      <c r="O50" s="231"/>
      <c r="P50" s="231"/>
      <c r="Q50" s="233"/>
      <c r="S50" s="94"/>
    </row>
    <row r="51" spans="1:19" s="56" customFormat="1">
      <c r="A51" s="251">
        <v>32</v>
      </c>
      <c r="B51" s="582"/>
      <c r="C51" s="576" t="s">
        <v>662</v>
      </c>
      <c r="D51" s="576"/>
      <c r="E51" s="575" t="s">
        <v>141</v>
      </c>
      <c r="F51" s="575">
        <v>60</v>
      </c>
      <c r="G51" s="221"/>
      <c r="H51" s="182"/>
      <c r="I51" s="166"/>
      <c r="J51" s="178"/>
      <c r="K51" s="178"/>
      <c r="L51" s="231"/>
      <c r="M51" s="232"/>
      <c r="N51" s="231"/>
      <c r="O51" s="231"/>
      <c r="P51" s="231"/>
      <c r="Q51" s="233"/>
      <c r="S51" s="94"/>
    </row>
    <row r="52" spans="1:19" s="56" customFormat="1" ht="28.5">
      <c r="A52" s="251">
        <v>33</v>
      </c>
      <c r="B52" s="582"/>
      <c r="C52" s="576" t="s">
        <v>663</v>
      </c>
      <c r="D52" s="576"/>
      <c r="E52" s="575" t="s">
        <v>141</v>
      </c>
      <c r="F52" s="575">
        <v>5</v>
      </c>
      <c r="G52" s="221"/>
      <c r="H52" s="182"/>
      <c r="I52" s="166"/>
      <c r="J52" s="178"/>
      <c r="K52" s="178"/>
      <c r="L52" s="231"/>
      <c r="M52" s="232"/>
      <c r="N52" s="231"/>
      <c r="O52" s="231"/>
      <c r="P52" s="231"/>
      <c r="Q52" s="233"/>
      <c r="S52" s="94"/>
    </row>
    <row r="53" spans="1:19" s="56" customFormat="1">
      <c r="A53" s="251">
        <v>34</v>
      </c>
      <c r="B53" s="582"/>
      <c r="C53" s="576" t="s">
        <v>757</v>
      </c>
      <c r="D53" s="576"/>
      <c r="E53" s="575" t="s">
        <v>141</v>
      </c>
      <c r="F53" s="575">
        <v>1</v>
      </c>
      <c r="G53" s="164"/>
      <c r="H53" s="164"/>
      <c r="I53" s="178"/>
      <c r="J53" s="178"/>
      <c r="K53" s="178"/>
      <c r="L53" s="231"/>
      <c r="M53" s="232"/>
      <c r="N53" s="231"/>
      <c r="O53" s="231"/>
      <c r="P53" s="231"/>
      <c r="Q53" s="233"/>
      <c r="S53" s="94"/>
    </row>
    <row r="54" spans="1:19" s="56" customFormat="1" ht="18">
      <c r="A54" s="251"/>
      <c r="B54" s="349"/>
      <c r="C54" s="573" t="s">
        <v>1237</v>
      </c>
      <c r="D54" s="574"/>
      <c r="E54" s="574"/>
      <c r="F54" s="574"/>
      <c r="G54" s="164"/>
      <c r="H54" s="164"/>
      <c r="I54" s="178"/>
      <c r="J54" s="178"/>
      <c r="K54" s="178"/>
      <c r="L54" s="231"/>
      <c r="M54" s="232"/>
      <c r="N54" s="231"/>
      <c r="O54" s="231"/>
      <c r="P54" s="231"/>
      <c r="Q54" s="233"/>
      <c r="S54" s="94"/>
    </row>
    <row r="55" spans="1:19" s="56" customFormat="1">
      <c r="A55" s="251">
        <v>35</v>
      </c>
      <c r="B55" s="582"/>
      <c r="C55" s="576" t="s">
        <v>1238</v>
      </c>
      <c r="D55" s="576"/>
      <c r="E55" s="575" t="s">
        <v>141</v>
      </c>
      <c r="F55" s="575">
        <v>1</v>
      </c>
      <c r="G55" s="221"/>
      <c r="H55" s="182"/>
      <c r="I55" s="166"/>
      <c r="J55" s="178"/>
      <c r="K55" s="178"/>
      <c r="L55" s="231"/>
      <c r="M55" s="232"/>
      <c r="N55" s="231"/>
      <c r="O55" s="231"/>
      <c r="P55" s="231"/>
      <c r="Q55" s="233"/>
      <c r="S55" s="94"/>
    </row>
    <row r="56" spans="1:19" s="56" customFormat="1">
      <c r="A56" s="251">
        <v>36</v>
      </c>
      <c r="B56" s="587"/>
      <c r="C56" s="576" t="s">
        <v>757</v>
      </c>
      <c r="D56" s="576"/>
      <c r="E56" s="575" t="s">
        <v>141</v>
      </c>
      <c r="F56" s="575">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4" customHeight="1">
      <c r="A58" s="223"/>
      <c r="B58" s="223"/>
      <c r="C58" s="669" t="s">
        <v>98</v>
      </c>
      <c r="D58" s="669"/>
      <c r="E58" s="670"/>
      <c r="F58" s="670"/>
      <c r="G58" s="670"/>
      <c r="H58" s="670"/>
      <c r="I58" s="670"/>
      <c r="J58" s="670"/>
      <c r="K58" s="670"/>
      <c r="L58" s="670"/>
      <c r="M58" s="241"/>
      <c r="N58" s="241"/>
      <c r="O58" s="241"/>
      <c r="P58" s="241"/>
      <c r="Q58" s="241"/>
    </row>
    <row r="59" spans="1:19" s="114" customFormat="1" collapsed="1">
      <c r="J59" s="135"/>
    </row>
    <row r="60" spans="1:19" customFormat="1" ht="12.75" customHeight="1">
      <c r="B60" s="136" t="s">
        <v>52</v>
      </c>
    </row>
    <row r="61" spans="1:19" customFormat="1" ht="45" customHeight="1">
      <c r="A61" s="663"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663"/>
      <c r="C61" s="663"/>
      <c r="D61" s="663"/>
      <c r="E61" s="663"/>
      <c r="F61" s="663"/>
      <c r="G61" s="663"/>
      <c r="H61" s="663"/>
      <c r="I61" s="663"/>
      <c r="J61" s="663"/>
      <c r="K61" s="663"/>
      <c r="L61" s="663"/>
      <c r="M61" s="663"/>
      <c r="N61" s="663"/>
      <c r="O61" s="663"/>
      <c r="P61" s="663"/>
      <c r="Q61" s="663"/>
    </row>
    <row r="62" spans="1:19" customFormat="1" ht="77.25" customHeight="1">
      <c r="A62" s="663"/>
      <c r="B62" s="663"/>
      <c r="C62" s="663"/>
      <c r="D62" s="663"/>
      <c r="E62" s="663"/>
      <c r="F62" s="663"/>
      <c r="G62" s="663"/>
      <c r="H62" s="663"/>
      <c r="I62" s="663"/>
      <c r="J62" s="663"/>
      <c r="K62" s="663"/>
      <c r="L62" s="663"/>
      <c r="M62" s="663"/>
      <c r="N62" s="663"/>
      <c r="O62" s="663"/>
      <c r="P62" s="663"/>
      <c r="Q62" s="663"/>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660">
        <f>Koptame!C42</f>
        <v>0</v>
      </c>
      <c r="O66" s="660"/>
      <c r="P66" s="142"/>
      <c r="Q66" s="142"/>
    </row>
    <row r="67" spans="1:17" s="114" customFormat="1">
      <c r="C67" s="133">
        <f>Koptame!C37</f>
        <v>0</v>
      </c>
      <c r="D67" s="133"/>
      <c r="M67" s="133"/>
      <c r="N67" s="661">
        <f>Koptame!C43</f>
        <v>0</v>
      </c>
      <c r="O67" s="661"/>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topLeftCell="A28" zoomScale="130" zoomScaleNormal="100" zoomScaleSheetLayoutView="130" workbookViewId="0">
      <selection activeCell="C14" sqref="C14"/>
    </sheetView>
  </sheetViews>
  <sheetFormatPr defaultColWidth="9.140625" defaultRowHeight="14.25"/>
  <cols>
    <col min="1" max="1" width="9" style="19" customWidth="1"/>
    <col min="2" max="2" width="8.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7109375" style="19" customWidth="1"/>
    <col min="17" max="16384" width="9.140625" style="19"/>
  </cols>
  <sheetData>
    <row r="1" spans="1:16" s="24" customFormat="1" ht="15">
      <c r="E1" s="21"/>
      <c r="F1" s="21"/>
      <c r="G1" s="155" t="s">
        <v>87</v>
      </c>
      <c r="H1" s="103" t="str">
        <f>kops3!B24</f>
        <v>3,4</v>
      </c>
    </row>
    <row r="2" spans="1:16" s="24" customFormat="1" ht="15">
      <c r="A2" s="671" t="str">
        <f>C13</f>
        <v>Ārējie siltumtīkli</v>
      </c>
      <c r="B2" s="671"/>
      <c r="C2" s="671"/>
      <c r="D2" s="671"/>
      <c r="E2" s="671"/>
      <c r="F2" s="671"/>
      <c r="G2" s="671"/>
      <c r="H2" s="671"/>
      <c r="I2" s="671"/>
      <c r="J2" s="671"/>
      <c r="K2" s="671"/>
      <c r="L2" s="671"/>
      <c r="M2" s="671"/>
      <c r="N2" s="671"/>
      <c r="O2" s="671"/>
      <c r="P2" s="671"/>
    </row>
    <row r="3" spans="1:16" ht="15">
      <c r="A3" s="20"/>
      <c r="B3" s="20"/>
      <c r="C3" s="20" t="s">
        <v>11</v>
      </c>
      <c r="D3" s="673" t="str">
        <f>Koptame!C11</f>
        <v>Pirmsskolas izglītības iestāde</v>
      </c>
      <c r="E3" s="673"/>
      <c r="F3" s="673"/>
      <c r="G3" s="673"/>
      <c r="H3" s="673"/>
      <c r="I3" s="673"/>
      <c r="J3" s="673"/>
      <c r="K3" s="673"/>
      <c r="L3" s="673"/>
      <c r="M3" s="673"/>
      <c r="N3" s="673"/>
      <c r="O3" s="673"/>
      <c r="P3" s="673"/>
    </row>
    <row r="4" spans="1:16" ht="15">
      <c r="A4" s="20"/>
      <c r="B4" s="20"/>
      <c r="C4" s="20" t="s">
        <v>12</v>
      </c>
      <c r="D4" s="673" t="str">
        <f>Koptame!C12</f>
        <v>Pirmsskolas izglītības iestādes jaunbūve</v>
      </c>
      <c r="E4" s="673"/>
      <c r="F4" s="673"/>
      <c r="G4" s="673"/>
      <c r="H4" s="673"/>
      <c r="I4" s="673"/>
      <c r="J4" s="673"/>
      <c r="K4" s="673"/>
      <c r="L4" s="673"/>
      <c r="M4" s="673"/>
      <c r="N4" s="673"/>
      <c r="O4" s="673"/>
      <c r="P4" s="673"/>
    </row>
    <row r="5" spans="1:16" ht="15">
      <c r="A5" s="20"/>
      <c r="B5" s="20"/>
      <c r="C5" s="20" t="s">
        <v>13</v>
      </c>
      <c r="D5" s="673" t="str">
        <f>Koptame!C13</f>
        <v>Baložu iela 33, Baloži, Ķekavas novads</v>
      </c>
      <c r="E5" s="673"/>
      <c r="F5" s="673"/>
      <c r="G5" s="673"/>
      <c r="H5" s="673"/>
      <c r="I5" s="673"/>
      <c r="J5" s="673"/>
      <c r="K5" s="673"/>
      <c r="L5" s="673"/>
      <c r="M5" s="673"/>
      <c r="N5" s="673"/>
      <c r="O5" s="673"/>
      <c r="P5" s="673"/>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4" customHeight="1">
      <c r="A9" s="45"/>
      <c r="B9" s="45"/>
      <c r="J9" s="44"/>
      <c r="K9" s="44"/>
      <c r="L9" s="672" t="str">
        <f>Koptame!D16</f>
        <v xml:space="preserve">Tāme sastādīta:   </v>
      </c>
      <c r="M9" s="672"/>
      <c r="N9" s="672"/>
      <c r="O9" s="672"/>
      <c r="P9" s="44"/>
    </row>
    <row r="10" spans="1:16" ht="15">
      <c r="A10" s="45"/>
      <c r="B10" s="45"/>
    </row>
    <row r="11" spans="1:16" ht="14.25" customHeight="1">
      <c r="A11" s="664" t="s">
        <v>15</v>
      </c>
      <c r="B11" s="674" t="s">
        <v>21</v>
      </c>
      <c r="C11" s="667" t="s">
        <v>91</v>
      </c>
      <c r="D11" s="668" t="s">
        <v>22</v>
      </c>
      <c r="E11" s="664" t="s">
        <v>23</v>
      </c>
      <c r="F11" s="662" t="s">
        <v>24</v>
      </c>
      <c r="G11" s="662"/>
      <c r="H11" s="662"/>
      <c r="I11" s="662"/>
      <c r="J11" s="662"/>
      <c r="K11" s="662"/>
      <c r="L11" s="662" t="s">
        <v>25</v>
      </c>
      <c r="M11" s="662"/>
      <c r="N11" s="662"/>
      <c r="O11" s="662"/>
      <c r="P11" s="662"/>
    </row>
    <row r="12" spans="1:16" ht="64.5">
      <c r="A12" s="664"/>
      <c r="B12" s="675"/>
      <c r="C12" s="667"/>
      <c r="D12" s="668"/>
      <c r="E12" s="664"/>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25">
      <c r="A14" s="251">
        <v>1</v>
      </c>
      <c r="B14" s="312"/>
      <c r="C14" s="305" t="s">
        <v>1151</v>
      </c>
      <c r="D14" s="313" t="s">
        <v>146</v>
      </c>
      <c r="E14" s="313">
        <v>280</v>
      </c>
      <c r="F14" s="322"/>
      <c r="G14" s="178"/>
      <c r="H14" s="178"/>
      <c r="I14" s="178"/>
      <c r="J14" s="178"/>
      <c r="K14" s="231"/>
      <c r="L14" s="232"/>
      <c r="M14" s="231"/>
      <c r="N14" s="231"/>
      <c r="O14" s="231"/>
      <c r="P14" s="233"/>
    </row>
    <row r="15" spans="1:16" s="56" customFormat="1" ht="34.700000000000003" customHeight="1">
      <c r="A15" s="251">
        <v>2</v>
      </c>
      <c r="B15" s="312"/>
      <c r="C15" s="305" t="s">
        <v>1152</v>
      </c>
      <c r="D15" s="313" t="s">
        <v>141</v>
      </c>
      <c r="E15" s="313">
        <v>1</v>
      </c>
      <c r="F15" s="161"/>
      <c r="G15" s="178"/>
      <c r="H15" s="178"/>
      <c r="I15" s="178"/>
      <c r="J15" s="178"/>
      <c r="K15" s="231"/>
      <c r="L15" s="232"/>
      <c r="M15" s="231"/>
      <c r="N15" s="231"/>
      <c r="O15" s="231"/>
      <c r="P15" s="233"/>
    </row>
    <row r="16" spans="1:16" s="56" customFormat="1" ht="38.25">
      <c r="A16" s="251">
        <v>3</v>
      </c>
      <c r="B16" s="312"/>
      <c r="C16" s="305" t="s">
        <v>1153</v>
      </c>
      <c r="D16" s="313" t="s">
        <v>140</v>
      </c>
      <c r="E16" s="313">
        <v>1</v>
      </c>
      <c r="F16" s="161"/>
      <c r="G16" s="178"/>
      <c r="H16" s="178"/>
      <c r="I16" s="178"/>
      <c r="J16" s="178"/>
      <c r="K16" s="231"/>
      <c r="L16" s="232"/>
      <c r="M16" s="231"/>
      <c r="N16" s="231"/>
      <c r="O16" s="231"/>
      <c r="P16" s="233"/>
    </row>
    <row r="17" spans="1:16" s="56" customFormat="1" ht="38.25">
      <c r="A17" s="251">
        <v>4</v>
      </c>
      <c r="B17" s="312"/>
      <c r="C17" s="305" t="s">
        <v>1154</v>
      </c>
      <c r="D17" s="313" t="s">
        <v>140</v>
      </c>
      <c r="E17" s="313">
        <v>1</v>
      </c>
      <c r="F17" s="161"/>
      <c r="G17" s="178"/>
      <c r="H17" s="178"/>
      <c r="I17" s="178"/>
      <c r="J17" s="178"/>
      <c r="K17" s="231"/>
      <c r="L17" s="232"/>
      <c r="M17" s="231"/>
      <c r="N17" s="231"/>
      <c r="O17" s="231"/>
      <c r="P17" s="233"/>
    </row>
    <row r="18" spans="1:16" s="56" customFormat="1" ht="38.25">
      <c r="A18" s="251">
        <v>5</v>
      </c>
      <c r="B18" s="312"/>
      <c r="C18" s="305" t="s">
        <v>1155</v>
      </c>
      <c r="D18" s="313" t="s">
        <v>140</v>
      </c>
      <c r="E18" s="313">
        <v>4</v>
      </c>
      <c r="F18" s="161"/>
      <c r="G18" s="178"/>
      <c r="H18" s="178"/>
      <c r="I18" s="178"/>
      <c r="J18" s="178"/>
      <c r="K18" s="231"/>
      <c r="L18" s="232"/>
      <c r="M18" s="231"/>
      <c r="N18" s="231"/>
      <c r="O18" s="231"/>
      <c r="P18" s="233"/>
    </row>
    <row r="19" spans="1:16" s="56" customFormat="1" ht="38.25">
      <c r="A19" s="251">
        <v>6</v>
      </c>
      <c r="B19" s="312"/>
      <c r="C19" s="305" t="s">
        <v>1156</v>
      </c>
      <c r="D19" s="313" t="s">
        <v>140</v>
      </c>
      <c r="E19" s="313">
        <v>4</v>
      </c>
      <c r="F19" s="161"/>
      <c r="G19" s="178"/>
      <c r="H19" s="178"/>
      <c r="I19" s="178"/>
      <c r="J19" s="178"/>
      <c r="K19" s="231"/>
      <c r="L19" s="232"/>
      <c r="M19" s="231"/>
      <c r="N19" s="231"/>
      <c r="O19" s="231"/>
      <c r="P19" s="233"/>
    </row>
    <row r="20" spans="1:16" s="56" customFormat="1" ht="25.5">
      <c r="A20" s="251">
        <v>7</v>
      </c>
      <c r="B20" s="312"/>
      <c r="C20" s="305" t="s">
        <v>1157</v>
      </c>
      <c r="D20" s="313" t="s">
        <v>140</v>
      </c>
      <c r="E20" s="313">
        <v>2</v>
      </c>
      <c r="F20" s="161"/>
      <c r="G20" s="178"/>
      <c r="H20" s="178"/>
      <c r="I20" s="178"/>
      <c r="J20" s="178"/>
      <c r="K20" s="231"/>
      <c r="L20" s="232"/>
      <c r="M20" s="231"/>
      <c r="N20" s="231"/>
      <c r="O20" s="231"/>
      <c r="P20" s="233"/>
    </row>
    <row r="21" spans="1:16" s="56" customFormat="1" ht="25.5">
      <c r="A21" s="251">
        <v>8</v>
      </c>
      <c r="B21" s="312"/>
      <c r="C21" s="305" t="s">
        <v>1158</v>
      </c>
      <c r="D21" s="313" t="s">
        <v>140</v>
      </c>
      <c r="E21" s="313">
        <v>2</v>
      </c>
      <c r="F21" s="161"/>
      <c r="G21" s="178"/>
      <c r="H21" s="178"/>
      <c r="I21" s="178"/>
      <c r="J21" s="178"/>
      <c r="K21" s="231"/>
      <c r="L21" s="232"/>
      <c r="M21" s="231"/>
      <c r="N21" s="231"/>
      <c r="O21" s="231"/>
      <c r="P21" s="233"/>
    </row>
    <row r="22" spans="1:16" s="56" customFormat="1" ht="38.25">
      <c r="A22" s="251">
        <v>9</v>
      </c>
      <c r="B22" s="312"/>
      <c r="C22" s="305" t="s">
        <v>1159</v>
      </c>
      <c r="D22" s="313" t="s">
        <v>140</v>
      </c>
      <c r="E22" s="313">
        <v>2</v>
      </c>
      <c r="F22" s="161"/>
      <c r="G22" s="178"/>
      <c r="H22" s="178"/>
      <c r="I22" s="178"/>
      <c r="J22" s="178"/>
      <c r="K22" s="231"/>
      <c r="L22" s="232"/>
      <c r="M22" s="231"/>
      <c r="N22" s="231"/>
      <c r="O22" s="231"/>
      <c r="P22" s="233"/>
    </row>
    <row r="23" spans="1:16" s="56" customFormat="1" ht="38.25">
      <c r="A23" s="251">
        <v>10</v>
      </c>
      <c r="B23" s="312"/>
      <c r="C23" s="305" t="s">
        <v>1160</v>
      </c>
      <c r="D23" s="313" t="s">
        <v>140</v>
      </c>
      <c r="E23" s="313">
        <v>2</v>
      </c>
      <c r="F23" s="161"/>
      <c r="G23" s="178"/>
      <c r="H23" s="178"/>
      <c r="I23" s="178"/>
      <c r="J23" s="178"/>
      <c r="K23" s="231"/>
      <c r="L23" s="232"/>
      <c r="M23" s="231"/>
      <c r="N23" s="231"/>
      <c r="O23" s="231"/>
      <c r="P23" s="233"/>
    </row>
    <row r="24" spans="1:16" s="56" customFormat="1">
      <c r="A24" s="251">
        <v>11</v>
      </c>
      <c r="B24" s="312"/>
      <c r="C24" s="305" t="s">
        <v>1161</v>
      </c>
      <c r="D24" s="313" t="s">
        <v>141</v>
      </c>
      <c r="E24" s="313">
        <v>1</v>
      </c>
      <c r="F24" s="161"/>
      <c r="G24" s="178"/>
      <c r="H24" s="178"/>
      <c r="I24" s="178"/>
      <c r="J24" s="178"/>
      <c r="K24" s="231"/>
      <c r="L24" s="232"/>
      <c r="M24" s="231"/>
      <c r="N24" s="231"/>
      <c r="O24" s="231"/>
      <c r="P24" s="233"/>
    </row>
    <row r="25" spans="1:16" s="56" customFormat="1" ht="25.5">
      <c r="A25" s="251">
        <v>12</v>
      </c>
      <c r="B25" s="312"/>
      <c r="C25" s="305" t="s">
        <v>1162</v>
      </c>
      <c r="D25" s="313" t="s">
        <v>140</v>
      </c>
      <c r="E25" s="313">
        <v>2</v>
      </c>
      <c r="F25" s="161"/>
      <c r="G25" s="178"/>
      <c r="H25" s="178"/>
      <c r="I25" s="178"/>
      <c r="J25" s="178"/>
      <c r="K25" s="231"/>
      <c r="L25" s="232"/>
      <c r="M25" s="231"/>
      <c r="N25" s="231"/>
      <c r="O25" s="231"/>
      <c r="P25" s="233"/>
    </row>
    <row r="26" spans="1:16" s="56" customFormat="1" ht="38.25">
      <c r="A26" s="251">
        <v>13</v>
      </c>
      <c r="B26" s="312"/>
      <c r="C26" s="305" t="s">
        <v>1160</v>
      </c>
      <c r="D26" s="313" t="s">
        <v>140</v>
      </c>
      <c r="E26" s="313">
        <v>2</v>
      </c>
      <c r="F26" s="161"/>
      <c r="G26" s="178"/>
      <c r="H26" s="178"/>
      <c r="I26" s="178"/>
      <c r="J26" s="178"/>
      <c r="K26" s="231"/>
      <c r="L26" s="232"/>
      <c r="M26" s="231"/>
      <c r="N26" s="231"/>
      <c r="O26" s="231"/>
      <c r="P26" s="233"/>
    </row>
    <row r="27" spans="1:16" s="56" customFormat="1">
      <c r="A27" s="251">
        <v>14</v>
      </c>
      <c r="B27" s="312"/>
      <c r="C27" s="305" t="s">
        <v>1163</v>
      </c>
      <c r="D27" s="313" t="s">
        <v>140</v>
      </c>
      <c r="E27" s="313">
        <v>2</v>
      </c>
      <c r="F27" s="161"/>
      <c r="G27" s="178"/>
      <c r="H27" s="178"/>
      <c r="I27" s="178"/>
      <c r="J27" s="178"/>
      <c r="K27" s="231"/>
      <c r="L27" s="232"/>
      <c r="M27" s="231"/>
      <c r="N27" s="231"/>
      <c r="O27" s="231"/>
      <c r="P27" s="233"/>
    </row>
    <row r="28" spans="1:16" s="56" customFormat="1">
      <c r="A28" s="251">
        <v>15</v>
      </c>
      <c r="B28" s="312"/>
      <c r="C28" s="305" t="s">
        <v>1164</v>
      </c>
      <c r="D28" s="313" t="s">
        <v>140</v>
      </c>
      <c r="E28" s="313">
        <v>2</v>
      </c>
      <c r="F28" s="161"/>
      <c r="G28" s="178"/>
      <c r="H28" s="178"/>
      <c r="I28" s="178"/>
      <c r="J28" s="178"/>
      <c r="K28" s="231"/>
      <c r="L28" s="232"/>
      <c r="M28" s="231"/>
      <c r="N28" s="231"/>
      <c r="O28" s="231"/>
      <c r="P28" s="233"/>
    </row>
    <row r="29" spans="1:16" s="56" customFormat="1" ht="38.25">
      <c r="A29" s="251">
        <v>16</v>
      </c>
      <c r="B29" s="312"/>
      <c r="C29" s="305" t="s">
        <v>1159</v>
      </c>
      <c r="D29" s="313" t="s">
        <v>140</v>
      </c>
      <c r="E29" s="313">
        <v>2</v>
      </c>
      <c r="F29" s="161"/>
      <c r="G29" s="178"/>
      <c r="H29" s="178"/>
      <c r="I29" s="178"/>
      <c r="J29" s="178"/>
      <c r="K29" s="231"/>
      <c r="L29" s="232"/>
      <c r="M29" s="231"/>
      <c r="N29" s="231"/>
      <c r="O29" s="231"/>
      <c r="P29" s="233"/>
    </row>
    <row r="30" spans="1:16" s="56" customFormat="1">
      <c r="A30" s="251">
        <v>17</v>
      </c>
      <c r="B30" s="312"/>
      <c r="C30" s="305" t="s">
        <v>1165</v>
      </c>
      <c r="D30" s="313" t="s">
        <v>146</v>
      </c>
      <c r="E30" s="313">
        <v>140</v>
      </c>
      <c r="F30" s="161"/>
      <c r="G30" s="178"/>
      <c r="H30" s="178"/>
      <c r="I30" s="178"/>
      <c r="J30" s="178"/>
      <c r="K30" s="231"/>
      <c r="L30" s="232"/>
      <c r="M30" s="231"/>
      <c r="N30" s="231"/>
      <c r="O30" s="231"/>
      <c r="P30" s="233"/>
    </row>
    <row r="31" spans="1:16" s="56" customFormat="1" ht="15">
      <c r="A31" s="251">
        <v>18</v>
      </c>
      <c r="B31" s="312"/>
      <c r="C31" s="305" t="s">
        <v>1166</v>
      </c>
      <c r="D31" s="313" t="s">
        <v>1167</v>
      </c>
      <c r="E31" s="313">
        <v>23</v>
      </c>
      <c r="F31" s="161"/>
      <c r="G31" s="178"/>
      <c r="H31" s="178"/>
      <c r="I31" s="178"/>
      <c r="J31" s="178"/>
      <c r="K31" s="231"/>
      <c r="L31" s="232"/>
      <c r="M31" s="231"/>
      <c r="N31" s="231"/>
      <c r="O31" s="231"/>
      <c r="P31" s="233"/>
    </row>
    <row r="32" spans="1:16" s="56" customFormat="1" ht="51">
      <c r="A32" s="251">
        <v>19</v>
      </c>
      <c r="B32" s="312"/>
      <c r="C32" s="305" t="s">
        <v>664</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5.5">
      <c r="A34" s="251">
        <v>21</v>
      </c>
      <c r="C34" s="588" t="s">
        <v>1168</v>
      </c>
      <c r="D34" s="478"/>
      <c r="E34" s="478"/>
      <c r="F34" s="469"/>
      <c r="G34" s="472"/>
      <c r="H34" s="475"/>
      <c r="I34" s="475"/>
      <c r="J34" s="475"/>
      <c r="K34" s="231"/>
      <c r="L34" s="232"/>
      <c r="M34" s="231"/>
      <c r="N34" s="231"/>
      <c r="O34" s="231"/>
      <c r="P34" s="233"/>
    </row>
    <row r="35" spans="1:16" s="56" customFormat="1" ht="25.5">
      <c r="A35" s="251">
        <v>22</v>
      </c>
      <c r="B35" s="312"/>
      <c r="C35" s="305" t="s">
        <v>1169</v>
      </c>
      <c r="D35" s="313" t="s">
        <v>141</v>
      </c>
      <c r="E35" s="313">
        <v>1</v>
      </c>
      <c r="F35" s="161"/>
      <c r="G35" s="178"/>
      <c r="H35" s="178"/>
      <c r="I35" s="178"/>
      <c r="J35" s="178"/>
      <c r="K35" s="231"/>
      <c r="L35" s="232"/>
      <c r="M35" s="231"/>
      <c r="N35" s="231"/>
      <c r="O35" s="231"/>
      <c r="P35" s="233"/>
    </row>
    <row r="36" spans="1:16" s="56" customFormat="1">
      <c r="A36" s="251">
        <v>23</v>
      </c>
      <c r="B36" s="312"/>
      <c r="C36" s="305" t="s">
        <v>1170</v>
      </c>
      <c r="D36" s="313" t="s">
        <v>140</v>
      </c>
      <c r="E36" s="313">
        <v>2</v>
      </c>
      <c r="F36" s="161"/>
      <c r="G36" s="178"/>
      <c r="H36" s="178"/>
      <c r="I36" s="178"/>
      <c r="J36" s="178"/>
      <c r="K36" s="231"/>
      <c r="L36" s="232"/>
      <c r="M36" s="231"/>
      <c r="N36" s="231"/>
      <c r="O36" s="231"/>
      <c r="P36" s="233"/>
    </row>
    <row r="37" spans="1:16" s="56" customFormat="1">
      <c r="A37" s="251">
        <v>24</v>
      </c>
      <c r="B37" s="312"/>
      <c r="C37" s="305" t="s">
        <v>1171</v>
      </c>
      <c r="D37" s="313" t="s">
        <v>141</v>
      </c>
      <c r="E37" s="313">
        <v>1</v>
      </c>
      <c r="F37" s="161"/>
      <c r="G37" s="178"/>
      <c r="H37" s="178"/>
      <c r="I37" s="178"/>
      <c r="J37" s="178"/>
      <c r="K37" s="231"/>
      <c r="L37" s="232"/>
      <c r="M37" s="231"/>
      <c r="N37" s="231"/>
      <c r="O37" s="231"/>
      <c r="P37" s="233"/>
    </row>
    <row r="38" spans="1:16" s="56" customFormat="1">
      <c r="A38" s="251">
        <v>25</v>
      </c>
      <c r="C38" s="588" t="s">
        <v>1172</v>
      </c>
      <c r="D38" s="478"/>
      <c r="E38" s="478"/>
      <c r="F38" s="469"/>
      <c r="G38" s="472"/>
      <c r="H38" s="475"/>
      <c r="I38" s="475"/>
      <c r="J38" s="475"/>
      <c r="K38" s="231"/>
      <c r="L38" s="232"/>
      <c r="M38" s="231"/>
      <c r="N38" s="231"/>
      <c r="O38" s="231"/>
      <c r="P38" s="233"/>
    </row>
    <row r="39" spans="1:16" s="56" customFormat="1" ht="25.5">
      <c r="A39" s="251">
        <v>26</v>
      </c>
      <c r="B39" s="312"/>
      <c r="C39" s="305" t="s">
        <v>665</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4" customHeight="1">
      <c r="A41" s="223"/>
      <c r="B41" s="223"/>
      <c r="C41" s="669" t="s">
        <v>98</v>
      </c>
      <c r="D41" s="670"/>
      <c r="E41" s="670"/>
      <c r="F41" s="670"/>
      <c r="G41" s="670"/>
      <c r="H41" s="670"/>
      <c r="I41" s="670"/>
      <c r="J41" s="670"/>
      <c r="K41" s="670"/>
      <c r="L41" s="241"/>
      <c r="M41" s="241"/>
      <c r="N41" s="241"/>
      <c r="O41" s="241"/>
      <c r="P41" s="241"/>
    </row>
    <row r="42" spans="1:16" s="114" customFormat="1" collapsed="1">
      <c r="I42" s="135"/>
    </row>
    <row r="43" spans="1:16" customFormat="1" ht="12.75" customHeight="1">
      <c r="B43" s="136" t="s">
        <v>52</v>
      </c>
    </row>
    <row r="44" spans="1:16" customFormat="1" ht="45" customHeight="1">
      <c r="A44" s="663"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663"/>
      <c r="C44" s="663"/>
      <c r="D44" s="663"/>
      <c r="E44" s="663"/>
      <c r="F44" s="663"/>
      <c r="G44" s="663"/>
      <c r="H44" s="663"/>
      <c r="I44" s="663"/>
      <c r="J44" s="663"/>
      <c r="K44" s="663"/>
      <c r="L44" s="663"/>
      <c r="M44" s="663"/>
      <c r="N44" s="663"/>
      <c r="O44" s="663"/>
      <c r="P44" s="663"/>
    </row>
    <row r="45" spans="1:16" customFormat="1" ht="73.5" customHeight="1">
      <c r="A45" s="663">
        <f>'3,1'!$A$60</f>
        <v>0</v>
      </c>
      <c r="B45" s="663"/>
      <c r="C45" s="663"/>
      <c r="D45" s="663"/>
      <c r="E45" s="663"/>
      <c r="F45" s="663"/>
      <c r="G45" s="663"/>
      <c r="H45" s="663"/>
      <c r="I45" s="663"/>
      <c r="J45" s="663"/>
      <c r="K45" s="663"/>
      <c r="L45" s="663"/>
      <c r="M45" s="663"/>
      <c r="N45" s="663"/>
      <c r="O45" s="663"/>
      <c r="P45" s="663"/>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660">
        <f>'3,3'!N66</f>
        <v>0</v>
      </c>
      <c r="N49" s="660"/>
    </row>
    <row r="50" spans="2:14" s="114" customFormat="1">
      <c r="C50" s="133">
        <f>'3,3'!C67</f>
        <v>0</v>
      </c>
      <c r="L50" s="133"/>
      <c r="M50" s="661">
        <f>'3,3'!N67</f>
        <v>0</v>
      </c>
      <c r="N50" s="661"/>
    </row>
    <row r="51" spans="2:14" s="114" customFormat="1" collapsed="1">
      <c r="B51" s="135"/>
      <c r="F51" s="135"/>
      <c r="G51" s="135"/>
    </row>
  </sheetData>
  <autoFilter ref="D1:D51" xr:uid="{00000000-0009-0000-0000-000022000000}"/>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zoomScaleNormal="100" zoomScaleSheetLayoutView="100" workbookViewId="0">
      <selection activeCell="C20" sqref="C20"/>
    </sheetView>
  </sheetViews>
  <sheetFormatPr defaultColWidth="9.140625" defaultRowHeight="14.25"/>
  <cols>
    <col min="1" max="1" width="4.85546875" style="19" customWidth="1"/>
    <col min="2" max="2" width="9.42578125" style="19" customWidth="1"/>
    <col min="3" max="3" width="40.28515625" style="19" customWidth="1"/>
    <col min="4" max="4" width="20.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7" s="24" customFormat="1" ht="15">
      <c r="F1" s="21"/>
      <c r="G1" s="21"/>
      <c r="H1" s="155" t="s">
        <v>87</v>
      </c>
      <c r="I1" s="103" t="str">
        <f>kops3!B25</f>
        <v>3,5</v>
      </c>
      <c r="J1" s="53"/>
    </row>
    <row r="2" spans="1:17" s="24" customFormat="1" ht="15">
      <c r="A2" s="671" t="str">
        <f>C13</f>
        <v>Ārējie vājstrāvas tīkli</v>
      </c>
      <c r="B2" s="671"/>
      <c r="C2" s="671"/>
      <c r="D2" s="671"/>
      <c r="E2" s="671"/>
      <c r="F2" s="671"/>
      <c r="G2" s="671"/>
      <c r="H2" s="671"/>
      <c r="I2" s="671"/>
      <c r="J2" s="671"/>
      <c r="K2" s="671"/>
      <c r="L2" s="671"/>
      <c r="M2" s="671"/>
      <c r="N2" s="671"/>
      <c r="O2" s="671"/>
      <c r="P2" s="671"/>
      <c r="Q2" s="671"/>
    </row>
    <row r="3" spans="1:17" ht="15">
      <c r="A3" s="20"/>
      <c r="B3" s="20"/>
      <c r="C3" s="20" t="s">
        <v>11</v>
      </c>
      <c r="D3" s="20"/>
      <c r="E3" s="673" t="str">
        <f>Koptame!C11</f>
        <v>Pirmsskolas izglītības iestāde</v>
      </c>
      <c r="F3" s="673"/>
      <c r="G3" s="673"/>
      <c r="H3" s="673"/>
      <c r="I3" s="673"/>
      <c r="J3" s="673"/>
      <c r="K3" s="673"/>
      <c r="L3" s="673"/>
      <c r="M3" s="673"/>
      <c r="N3" s="673"/>
      <c r="O3" s="673"/>
      <c r="P3" s="673"/>
      <c r="Q3" s="673"/>
    </row>
    <row r="4" spans="1:17" ht="15">
      <c r="A4" s="20"/>
      <c r="B4" s="20"/>
      <c r="C4" s="20" t="s">
        <v>12</v>
      </c>
      <c r="D4" s="20"/>
      <c r="E4" s="673" t="str">
        <f>Koptame!C12</f>
        <v>Pirmsskolas izglītības iestādes jaunbūve</v>
      </c>
      <c r="F4" s="673"/>
      <c r="G4" s="673"/>
      <c r="H4" s="673"/>
      <c r="I4" s="673"/>
      <c r="J4" s="673"/>
      <c r="K4" s="673"/>
      <c r="L4" s="673"/>
      <c r="M4" s="673"/>
      <c r="N4" s="673"/>
      <c r="O4" s="673"/>
      <c r="P4" s="673"/>
      <c r="Q4" s="673"/>
    </row>
    <row r="5" spans="1:17" ht="15">
      <c r="A5" s="20"/>
      <c r="B5" s="20"/>
      <c r="C5" s="20" t="s">
        <v>13</v>
      </c>
      <c r="D5" s="20"/>
      <c r="E5" s="673" t="str">
        <f>Koptame!C13</f>
        <v>Baložu iela 33, Baloži, Ķekavas novads</v>
      </c>
      <c r="F5" s="673"/>
      <c r="G5" s="673"/>
      <c r="H5" s="673"/>
      <c r="I5" s="673"/>
      <c r="J5" s="673"/>
      <c r="K5" s="673"/>
      <c r="L5" s="673"/>
      <c r="M5" s="673"/>
      <c r="N5" s="673"/>
      <c r="O5" s="673"/>
      <c r="P5" s="673"/>
      <c r="Q5" s="673"/>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4" customHeight="1">
      <c r="A9" s="45"/>
      <c r="B9" s="45"/>
      <c r="K9" s="44"/>
      <c r="L9" s="44"/>
      <c r="M9" s="672" t="str">
        <f>Koptame!D16</f>
        <v xml:space="preserve">Tāme sastādīta:   </v>
      </c>
      <c r="N9" s="672"/>
      <c r="O9" s="672"/>
      <c r="P9" s="672"/>
      <c r="Q9" s="44"/>
    </row>
    <row r="10" spans="1:17" ht="15">
      <c r="A10" s="45"/>
      <c r="B10" s="45"/>
    </row>
    <row r="11" spans="1:17" ht="14.25" customHeight="1">
      <c r="A11" s="664" t="s">
        <v>15</v>
      </c>
      <c r="B11" s="674" t="s">
        <v>21</v>
      </c>
      <c r="C11" s="681" t="s">
        <v>91</v>
      </c>
      <c r="D11" s="682"/>
      <c r="E11" s="668" t="s">
        <v>22</v>
      </c>
      <c r="F11" s="664" t="s">
        <v>23</v>
      </c>
      <c r="G11" s="662" t="s">
        <v>24</v>
      </c>
      <c r="H11" s="662"/>
      <c r="I11" s="662"/>
      <c r="J11" s="662"/>
      <c r="K11" s="662"/>
      <c r="L11" s="662"/>
      <c r="M11" s="662" t="s">
        <v>25</v>
      </c>
      <c r="N11" s="662"/>
      <c r="O11" s="662"/>
      <c r="P11" s="662"/>
      <c r="Q11" s="662"/>
    </row>
    <row r="12" spans="1:17" ht="64.5">
      <c r="A12" s="664"/>
      <c r="B12" s="675"/>
      <c r="C12" s="683"/>
      <c r="D12" s="684"/>
      <c r="E12" s="668"/>
      <c r="F12" s="664"/>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608</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577</v>
      </c>
      <c r="D15" s="313" t="s">
        <v>578</v>
      </c>
      <c r="E15" s="313" t="s">
        <v>436</v>
      </c>
      <c r="F15" s="415">
        <v>7</v>
      </c>
      <c r="G15" s="474"/>
      <c r="H15" s="471"/>
      <c r="I15" s="473"/>
      <c r="J15" s="178"/>
      <c r="K15" s="477"/>
      <c r="L15" s="231"/>
      <c r="M15" s="232"/>
      <c r="N15" s="231"/>
      <c r="O15" s="231"/>
      <c r="P15" s="231"/>
      <c r="Q15" s="233"/>
    </row>
    <row r="16" spans="1:17" s="56" customFormat="1">
      <c r="A16" s="251">
        <v>2</v>
      </c>
      <c r="B16" s="308"/>
      <c r="C16" s="314" t="s">
        <v>577</v>
      </c>
      <c r="D16" s="313" t="s">
        <v>1145</v>
      </c>
      <c r="E16" s="313" t="s">
        <v>436</v>
      </c>
      <c r="F16" s="415">
        <v>7</v>
      </c>
      <c r="G16" s="474"/>
      <c r="H16" s="471"/>
      <c r="I16" s="473"/>
      <c r="J16" s="178"/>
      <c r="K16" s="477"/>
      <c r="L16" s="231"/>
      <c r="M16" s="232"/>
      <c r="N16" s="231"/>
      <c r="O16" s="231"/>
      <c r="P16" s="231"/>
      <c r="Q16" s="233"/>
    </row>
    <row r="17" spans="1:17" s="56" customFormat="1">
      <c r="A17" s="251">
        <v>3</v>
      </c>
      <c r="B17" s="308"/>
      <c r="C17" s="314" t="s">
        <v>1146</v>
      </c>
      <c r="D17" s="313" t="s">
        <v>1147</v>
      </c>
      <c r="E17" s="313" t="s">
        <v>436</v>
      </c>
      <c r="F17" s="415">
        <v>1</v>
      </c>
      <c r="G17" s="474"/>
      <c r="H17" s="471"/>
      <c r="I17" s="473"/>
      <c r="J17" s="476"/>
      <c r="K17" s="477"/>
      <c r="L17" s="231"/>
      <c r="M17" s="232"/>
      <c r="N17" s="231"/>
      <c r="O17" s="231"/>
      <c r="P17" s="231"/>
      <c r="Q17" s="233"/>
    </row>
    <row r="18" spans="1:17" s="56" customFormat="1">
      <c r="A18" s="251">
        <v>4</v>
      </c>
      <c r="B18" s="308"/>
      <c r="C18" s="314" t="s">
        <v>1146</v>
      </c>
      <c r="D18" s="313" t="s">
        <v>1148</v>
      </c>
      <c r="E18" s="313" t="s">
        <v>436</v>
      </c>
      <c r="F18" s="415">
        <v>1</v>
      </c>
      <c r="G18" s="474"/>
      <c r="H18" s="471"/>
      <c r="I18" s="473"/>
      <c r="J18" s="476"/>
      <c r="K18" s="477"/>
      <c r="L18" s="231"/>
      <c r="M18" s="232"/>
      <c r="N18" s="231"/>
      <c r="O18" s="231"/>
      <c r="P18" s="231"/>
      <c r="Q18" s="233"/>
    </row>
    <row r="19" spans="1:17" s="56" customFormat="1">
      <c r="A19" s="251">
        <v>5</v>
      </c>
      <c r="B19" s="308"/>
      <c r="C19" s="314" t="s">
        <v>1149</v>
      </c>
      <c r="D19" s="313" t="s">
        <v>1719</v>
      </c>
      <c r="E19" s="313" t="s">
        <v>452</v>
      </c>
      <c r="F19" s="415">
        <v>1</v>
      </c>
      <c r="G19" s="474"/>
      <c r="H19" s="471"/>
      <c r="I19" s="473"/>
      <c r="J19" s="178"/>
      <c r="K19" s="477"/>
      <c r="L19" s="231"/>
      <c r="M19" s="232"/>
      <c r="N19" s="231"/>
      <c r="O19" s="231"/>
      <c r="P19" s="231"/>
      <c r="Q19" s="233"/>
    </row>
    <row r="20" spans="1:17" s="56" customFormat="1">
      <c r="A20" s="251">
        <v>6</v>
      </c>
      <c r="B20" s="308"/>
      <c r="C20" s="314" t="s">
        <v>579</v>
      </c>
      <c r="D20" s="313"/>
      <c r="E20" s="313" t="s">
        <v>580</v>
      </c>
      <c r="F20" s="415">
        <v>0.3</v>
      </c>
      <c r="G20" s="474"/>
      <c r="H20" s="471"/>
      <c r="I20" s="473"/>
      <c r="J20" s="178"/>
      <c r="K20" s="477"/>
      <c r="L20" s="231"/>
      <c r="M20" s="232"/>
      <c r="N20" s="231"/>
      <c r="O20" s="231"/>
      <c r="P20" s="231"/>
      <c r="Q20" s="233"/>
    </row>
    <row r="21" spans="1:17" s="56" customFormat="1">
      <c r="A21" s="251">
        <v>7</v>
      </c>
      <c r="B21" s="308"/>
      <c r="C21" s="314" t="s">
        <v>581</v>
      </c>
      <c r="D21" s="313"/>
      <c r="E21" s="313" t="s">
        <v>452</v>
      </c>
      <c r="F21" s="415">
        <v>1</v>
      </c>
      <c r="G21" s="474"/>
      <c r="H21" s="471"/>
      <c r="I21" s="473"/>
      <c r="J21" s="178"/>
      <c r="K21" s="477"/>
      <c r="L21" s="231"/>
      <c r="M21" s="232"/>
      <c r="N21" s="231"/>
      <c r="O21" s="231"/>
      <c r="P21" s="231"/>
      <c r="Q21" s="233"/>
    </row>
    <row r="22" spans="1:17" s="56" customFormat="1">
      <c r="A22" s="251">
        <v>8</v>
      </c>
      <c r="B22" s="308"/>
      <c r="C22" s="314" t="s">
        <v>582</v>
      </c>
      <c r="D22" s="313"/>
      <c r="E22" s="313" t="s">
        <v>436</v>
      </c>
      <c r="F22" s="415">
        <v>1</v>
      </c>
      <c r="G22" s="474"/>
      <c r="H22" s="471"/>
      <c r="I22" s="473"/>
      <c r="J22" s="178"/>
      <c r="K22" s="477"/>
      <c r="L22" s="231"/>
      <c r="M22" s="232"/>
      <c r="N22" s="231"/>
      <c r="O22" s="231"/>
      <c r="P22" s="231"/>
      <c r="Q22" s="233"/>
    </row>
    <row r="23" spans="1:17" s="56" customFormat="1">
      <c r="A23" s="251">
        <v>9</v>
      </c>
      <c r="B23" s="308"/>
      <c r="C23" s="314" t="s">
        <v>1150</v>
      </c>
      <c r="D23" s="313"/>
      <c r="E23" s="313" t="s">
        <v>436</v>
      </c>
      <c r="F23" s="415">
        <f>F19*3</f>
        <v>3</v>
      </c>
      <c r="G23" s="474"/>
      <c r="H23" s="471"/>
      <c r="I23" s="473"/>
      <c r="J23" s="178"/>
      <c r="K23" s="477"/>
      <c r="L23" s="231"/>
      <c r="M23" s="232"/>
      <c r="N23" s="231"/>
      <c r="O23" s="231"/>
      <c r="P23" s="231"/>
      <c r="Q23" s="233"/>
    </row>
    <row r="24" spans="1:17" s="56" customFormat="1">
      <c r="A24" s="251">
        <v>10</v>
      </c>
      <c r="B24" s="308"/>
      <c r="C24" s="314" t="s">
        <v>583</v>
      </c>
      <c r="D24" s="313"/>
      <c r="E24" s="313" t="s">
        <v>452</v>
      </c>
      <c r="F24" s="415">
        <f>F19*2</f>
        <v>2</v>
      </c>
      <c r="G24" s="474"/>
      <c r="H24" s="471"/>
      <c r="I24" s="473"/>
      <c r="J24" s="178"/>
      <c r="K24" s="477"/>
      <c r="L24" s="231"/>
      <c r="M24" s="232"/>
      <c r="N24" s="231"/>
      <c r="O24" s="231"/>
      <c r="P24" s="231"/>
      <c r="Q24" s="233"/>
    </row>
    <row r="25" spans="1:17" s="56" customFormat="1">
      <c r="A25" s="251">
        <v>11</v>
      </c>
      <c r="B25" s="308"/>
      <c r="C25" s="314" t="s">
        <v>584</v>
      </c>
      <c r="D25" s="313"/>
      <c r="E25" s="313" t="s">
        <v>436</v>
      </c>
      <c r="F25" s="415">
        <v>1</v>
      </c>
      <c r="G25" s="474"/>
      <c r="H25" s="471"/>
      <c r="I25" s="473"/>
      <c r="J25" s="178"/>
      <c r="K25" s="477"/>
      <c r="L25" s="231"/>
      <c r="M25" s="232"/>
      <c r="N25" s="231"/>
      <c r="O25" s="231"/>
      <c r="P25" s="231"/>
      <c r="Q25" s="233"/>
    </row>
    <row r="26" spans="1:17" s="56" customFormat="1">
      <c r="A26" s="251">
        <v>12</v>
      </c>
      <c r="B26" s="308"/>
      <c r="C26" s="314" t="s">
        <v>585</v>
      </c>
      <c r="D26" s="313"/>
      <c r="E26" s="313" t="s">
        <v>586</v>
      </c>
      <c r="F26" s="415">
        <f>14*6*0.5*0.15</f>
        <v>6.3</v>
      </c>
      <c r="G26" s="474"/>
      <c r="H26" s="471"/>
      <c r="I26" s="473"/>
      <c r="J26" s="178"/>
      <c r="K26" s="477"/>
      <c r="L26" s="231"/>
      <c r="M26" s="232"/>
      <c r="N26" s="231"/>
      <c r="O26" s="231"/>
      <c r="P26" s="231"/>
      <c r="Q26" s="233"/>
    </row>
    <row r="27" spans="1:17" s="56" customFormat="1">
      <c r="A27" s="251">
        <v>13</v>
      </c>
      <c r="B27" s="308"/>
      <c r="C27" s="314" t="s">
        <v>587</v>
      </c>
      <c r="D27" s="353" t="s">
        <v>588</v>
      </c>
      <c r="E27" s="313" t="s">
        <v>589</v>
      </c>
      <c r="F27" s="415">
        <v>1</v>
      </c>
      <c r="G27" s="474"/>
      <c r="H27" s="471"/>
      <c r="I27" s="473"/>
      <c r="J27" s="178"/>
      <c r="K27" s="477"/>
      <c r="L27" s="231"/>
      <c r="M27" s="232"/>
      <c r="N27" s="231"/>
      <c r="O27" s="231"/>
      <c r="P27" s="231"/>
      <c r="Q27" s="233"/>
    </row>
    <row r="28" spans="1:17" s="56" customFormat="1">
      <c r="A28" s="251">
        <v>14</v>
      </c>
      <c r="B28" s="308"/>
      <c r="C28" s="314" t="s">
        <v>590</v>
      </c>
      <c r="D28" s="353" t="s">
        <v>591</v>
      </c>
      <c r="E28" s="313" t="s">
        <v>592</v>
      </c>
      <c r="F28" s="415">
        <v>1</v>
      </c>
      <c r="G28" s="474"/>
      <c r="H28" s="471"/>
      <c r="I28" s="473"/>
      <c r="J28" s="178"/>
      <c r="K28" s="477"/>
      <c r="L28" s="231"/>
      <c r="M28" s="232"/>
      <c r="N28" s="231"/>
      <c r="O28" s="231"/>
      <c r="P28" s="231"/>
      <c r="Q28" s="233"/>
    </row>
    <row r="29" spans="1:17" s="56" customFormat="1">
      <c r="A29" s="251">
        <v>15</v>
      </c>
      <c r="B29" s="308"/>
      <c r="C29" s="314" t="s">
        <v>593</v>
      </c>
      <c r="D29" s="353" t="s">
        <v>594</v>
      </c>
      <c r="E29" s="313" t="s">
        <v>145</v>
      </c>
      <c r="F29" s="415">
        <v>60</v>
      </c>
      <c r="G29" s="474"/>
      <c r="H29" s="471"/>
      <c r="I29" s="473"/>
      <c r="J29" s="178"/>
      <c r="K29" s="477"/>
      <c r="L29" s="231"/>
      <c r="M29" s="232"/>
      <c r="N29" s="231"/>
      <c r="O29" s="231"/>
      <c r="P29" s="231"/>
      <c r="Q29" s="233"/>
    </row>
    <row r="30" spans="1:17" s="56" customFormat="1" ht="25.5">
      <c r="A30" s="251">
        <v>16</v>
      </c>
      <c r="B30" s="308"/>
      <c r="C30" s="314" t="s">
        <v>595</v>
      </c>
      <c r="D30" s="353" t="s">
        <v>596</v>
      </c>
      <c r="E30" s="313" t="s">
        <v>452</v>
      </c>
      <c r="F30" s="415">
        <v>1</v>
      </c>
      <c r="G30" s="474"/>
      <c r="H30" s="471"/>
      <c r="I30" s="473"/>
      <c r="J30" s="178"/>
      <c r="K30" s="477"/>
      <c r="L30" s="231"/>
      <c r="M30" s="232"/>
      <c r="N30" s="231"/>
      <c r="O30" s="231"/>
      <c r="P30" s="231"/>
      <c r="Q30" s="233"/>
    </row>
    <row r="31" spans="1:17" s="56" customFormat="1">
      <c r="A31" s="251"/>
      <c r="B31" s="414"/>
      <c r="C31" s="315" t="s">
        <v>607</v>
      </c>
      <c r="D31" s="239"/>
      <c r="E31" s="278"/>
      <c r="F31" s="278"/>
      <c r="G31" s="164"/>
      <c r="H31" s="164"/>
      <c r="I31" s="178"/>
      <c r="J31" s="178"/>
      <c r="K31" s="178"/>
      <c r="L31" s="231"/>
      <c r="M31" s="232"/>
      <c r="N31" s="231"/>
      <c r="O31" s="231"/>
      <c r="P31" s="231"/>
      <c r="Q31" s="233"/>
    </row>
    <row r="32" spans="1:17" s="56" customFormat="1" ht="25.5">
      <c r="A32" s="251">
        <v>1</v>
      </c>
      <c r="B32" s="308"/>
      <c r="C32" s="405" t="s">
        <v>597</v>
      </c>
      <c r="D32" s="313"/>
      <c r="E32" s="313" t="s">
        <v>598</v>
      </c>
      <c r="F32" s="415">
        <f>82</f>
        <v>82</v>
      </c>
      <c r="G32" s="196"/>
      <c r="H32" s="160"/>
      <c r="I32" s="190"/>
      <c r="J32" s="229"/>
      <c r="K32" s="230"/>
      <c r="L32" s="231"/>
      <c r="M32" s="232"/>
      <c r="N32" s="231"/>
      <c r="O32" s="231"/>
      <c r="P32" s="231"/>
      <c r="Q32" s="233"/>
    </row>
    <row r="33" spans="1:17" s="56" customFormat="1" ht="25.5">
      <c r="A33" s="251">
        <v>2</v>
      </c>
      <c r="B33" s="308"/>
      <c r="C33" s="405" t="s">
        <v>599</v>
      </c>
      <c r="D33" s="313"/>
      <c r="E33" s="313" t="s">
        <v>146</v>
      </c>
      <c r="F33" s="415">
        <f>F32</f>
        <v>82</v>
      </c>
      <c r="G33" s="196"/>
      <c r="H33" s="160"/>
      <c r="I33" s="190"/>
      <c r="J33" s="229"/>
      <c r="K33" s="230"/>
      <c r="L33" s="231"/>
      <c r="M33" s="232"/>
      <c r="N33" s="231"/>
      <c r="O33" s="231"/>
      <c r="P33" s="231"/>
      <c r="Q33" s="233"/>
    </row>
    <row r="34" spans="1:17" s="56" customFormat="1">
      <c r="A34" s="251">
        <v>3</v>
      </c>
      <c r="B34" s="308"/>
      <c r="C34" s="405" t="s">
        <v>600</v>
      </c>
      <c r="D34" s="313"/>
      <c r="E34" s="313" t="s">
        <v>277</v>
      </c>
      <c r="F34" s="415">
        <v>1</v>
      </c>
      <c r="G34" s="196"/>
      <c r="H34" s="160"/>
      <c r="I34" s="190"/>
      <c r="J34" s="229"/>
      <c r="K34" s="230"/>
      <c r="L34" s="231"/>
      <c r="M34" s="232"/>
      <c r="N34" s="231"/>
      <c r="O34" s="231"/>
      <c r="P34" s="231"/>
      <c r="Q34" s="233"/>
    </row>
    <row r="35" spans="1:17" s="56" customFormat="1">
      <c r="A35" s="251">
        <v>4</v>
      </c>
      <c r="B35" s="308"/>
      <c r="C35" s="405" t="s">
        <v>601</v>
      </c>
      <c r="D35" s="313"/>
      <c r="E35" s="313" t="s">
        <v>436</v>
      </c>
      <c r="F35" s="415">
        <v>1</v>
      </c>
      <c r="G35" s="196"/>
      <c r="H35" s="160"/>
      <c r="I35" s="190"/>
      <c r="J35" s="229"/>
      <c r="K35" s="230"/>
      <c r="L35" s="231"/>
      <c r="M35" s="232"/>
      <c r="N35" s="231"/>
      <c r="O35" s="231"/>
      <c r="P35" s="231"/>
      <c r="Q35" s="233"/>
    </row>
    <row r="36" spans="1:17" s="56" customFormat="1">
      <c r="A36" s="251">
        <v>5</v>
      </c>
      <c r="B36" s="308"/>
      <c r="C36" s="405" t="s">
        <v>602</v>
      </c>
      <c r="D36" s="313"/>
      <c r="E36" s="313" t="s">
        <v>146</v>
      </c>
      <c r="F36" s="415">
        <v>1</v>
      </c>
      <c r="G36" s="196"/>
      <c r="H36" s="160"/>
      <c r="I36" s="190"/>
      <c r="J36" s="229"/>
      <c r="K36" s="230"/>
      <c r="L36" s="231"/>
      <c r="M36" s="232"/>
      <c r="N36" s="231"/>
      <c r="O36" s="231"/>
      <c r="P36" s="231"/>
      <c r="Q36" s="233"/>
    </row>
    <row r="37" spans="1:17" s="56" customFormat="1">
      <c r="A37" s="251">
        <v>6</v>
      </c>
      <c r="B37" s="308"/>
      <c r="C37" s="405" t="s">
        <v>603</v>
      </c>
      <c r="D37" s="313"/>
      <c r="E37" s="313" t="s">
        <v>146</v>
      </c>
      <c r="F37" s="415">
        <f>32+9</f>
        <v>41</v>
      </c>
      <c r="G37" s="196"/>
      <c r="H37" s="160"/>
      <c r="I37" s="190"/>
      <c r="J37" s="190"/>
      <c r="K37" s="201"/>
      <c r="L37" s="231"/>
      <c r="M37" s="232"/>
      <c r="N37" s="231"/>
      <c r="O37" s="231"/>
      <c r="P37" s="231"/>
      <c r="Q37" s="233"/>
    </row>
    <row r="38" spans="1:17" s="56" customFormat="1">
      <c r="A38" s="251">
        <v>7</v>
      </c>
      <c r="B38" s="308"/>
      <c r="C38" s="405" t="s">
        <v>1137</v>
      </c>
      <c r="D38" s="313"/>
      <c r="E38" s="313" t="s">
        <v>436</v>
      </c>
      <c r="F38" s="415">
        <v>1</v>
      </c>
      <c r="G38" s="196"/>
      <c r="H38" s="160"/>
      <c r="I38" s="190"/>
      <c r="J38" s="229"/>
      <c r="K38" s="230"/>
      <c r="L38" s="231"/>
      <c r="M38" s="232"/>
      <c r="N38" s="231"/>
      <c r="O38" s="231"/>
      <c r="P38" s="231"/>
      <c r="Q38" s="233"/>
    </row>
    <row r="39" spans="1:17" s="56" customFormat="1" ht="38.25">
      <c r="A39" s="251">
        <v>8</v>
      </c>
      <c r="B39" s="308"/>
      <c r="C39" s="405" t="s">
        <v>604</v>
      </c>
      <c r="D39" s="313"/>
      <c r="E39" s="313" t="s">
        <v>452</v>
      </c>
      <c r="F39" s="415">
        <v>1</v>
      </c>
      <c r="G39" s="160"/>
      <c r="H39" s="160"/>
      <c r="I39" s="331"/>
      <c r="J39" s="178"/>
      <c r="K39" s="178"/>
      <c r="L39" s="231"/>
      <c r="M39" s="232"/>
      <c r="N39" s="231"/>
      <c r="O39" s="231"/>
      <c r="P39" s="231"/>
      <c r="Q39" s="233"/>
    </row>
    <row r="40" spans="1:17" s="56" customFormat="1" ht="38.25">
      <c r="A40" s="251">
        <v>9</v>
      </c>
      <c r="B40" s="308"/>
      <c r="C40" s="405" t="s">
        <v>605</v>
      </c>
      <c r="D40" s="313"/>
      <c r="E40" s="313" t="s">
        <v>452</v>
      </c>
      <c r="F40" s="415">
        <v>1</v>
      </c>
      <c r="G40" s="160"/>
      <c r="H40" s="160"/>
      <c r="I40" s="331"/>
      <c r="J40" s="178"/>
      <c r="K40" s="178"/>
      <c r="L40" s="231"/>
      <c r="M40" s="232"/>
      <c r="N40" s="231"/>
      <c r="O40" s="231"/>
      <c r="P40" s="231"/>
      <c r="Q40" s="233"/>
    </row>
    <row r="41" spans="1:17" s="56" customFormat="1">
      <c r="A41" s="251">
        <v>10</v>
      </c>
      <c r="B41" s="308"/>
      <c r="C41" s="405" t="s">
        <v>606</v>
      </c>
      <c r="D41" s="313"/>
      <c r="E41" s="313" t="s">
        <v>452</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4" customHeight="1">
      <c r="A43" s="223"/>
      <c r="B43" s="223"/>
      <c r="C43" s="669" t="s">
        <v>98</v>
      </c>
      <c r="D43" s="669"/>
      <c r="E43" s="670"/>
      <c r="F43" s="670"/>
      <c r="G43" s="670"/>
      <c r="H43" s="670"/>
      <c r="I43" s="670"/>
      <c r="J43" s="670"/>
      <c r="K43" s="670"/>
      <c r="L43" s="670"/>
      <c r="M43" s="241"/>
      <c r="N43" s="241"/>
      <c r="O43" s="241"/>
      <c r="P43" s="241"/>
      <c r="Q43" s="241"/>
    </row>
    <row r="44" spans="1:17" s="114" customFormat="1" collapsed="1">
      <c r="J44" s="135"/>
    </row>
    <row r="45" spans="1:17" customFormat="1" ht="12.75" customHeight="1">
      <c r="B45" s="136" t="s">
        <v>52</v>
      </c>
    </row>
    <row r="46" spans="1:17" customFormat="1" ht="45" customHeight="1">
      <c r="A46" s="663"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663"/>
      <c r="C46" s="663"/>
      <c r="D46" s="663"/>
      <c r="E46" s="663"/>
      <c r="F46" s="663"/>
      <c r="G46" s="663"/>
      <c r="H46" s="663"/>
      <c r="I46" s="663"/>
      <c r="J46" s="663"/>
      <c r="K46" s="663"/>
      <c r="L46" s="663"/>
      <c r="M46" s="663"/>
      <c r="N46" s="663"/>
      <c r="O46" s="663"/>
      <c r="P46" s="663"/>
      <c r="Q46" s="663"/>
    </row>
    <row r="47" spans="1:17" customFormat="1" ht="65.45" customHeight="1">
      <c r="A47" s="663">
        <f>'3,1'!$A$60</f>
        <v>0</v>
      </c>
      <c r="B47" s="663"/>
      <c r="C47" s="663"/>
      <c r="D47" s="663"/>
      <c r="E47" s="663"/>
      <c r="F47" s="663"/>
      <c r="G47" s="663"/>
      <c r="H47" s="663"/>
      <c r="I47" s="663"/>
      <c r="J47" s="663"/>
      <c r="K47" s="663"/>
      <c r="L47" s="663"/>
      <c r="M47" s="663"/>
      <c r="N47" s="663"/>
      <c r="O47" s="663"/>
      <c r="P47" s="663"/>
      <c r="Q47" s="663"/>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660">
        <f>'3,3'!N66</f>
        <v>0</v>
      </c>
      <c r="O51" s="660"/>
    </row>
    <row r="52" spans="2:15" s="114" customFormat="1">
      <c r="C52" s="133">
        <f>'3,3'!C67</f>
        <v>0</v>
      </c>
      <c r="D52" s="133"/>
      <c r="M52" s="133"/>
      <c r="N52" s="661">
        <f>'3,3'!N67</f>
        <v>0</v>
      </c>
      <c r="O52" s="661"/>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649" t="s">
        <v>95</v>
      </c>
      <c r="B2" s="649"/>
      <c r="C2" s="649"/>
      <c r="D2" s="649"/>
      <c r="E2" s="649"/>
      <c r="F2" s="649"/>
      <c r="G2" s="649"/>
      <c r="H2" s="649"/>
      <c r="I2" s="649"/>
    </row>
    <row r="3" spans="1:9" ht="18">
      <c r="C3" s="67"/>
      <c r="D3" s="68"/>
      <c r="F3" s="72"/>
      <c r="G3" s="72"/>
      <c r="H3" s="72"/>
      <c r="I3" s="72"/>
    </row>
    <row r="4" spans="1:9" ht="18">
      <c r="C4" s="67"/>
      <c r="D4" s="68"/>
      <c r="F4" s="72"/>
      <c r="G4" s="72"/>
      <c r="H4" s="72"/>
      <c r="I4" s="72"/>
    </row>
    <row r="5" spans="1:9">
      <c r="A5" s="71"/>
    </row>
    <row r="6" spans="1:9" ht="18">
      <c r="A6" s="652" t="str">
        <f>Koptame!C24</f>
        <v>Teritorijas labiekārtošana</v>
      </c>
      <c r="B6" s="653"/>
      <c r="C6" s="653"/>
      <c r="D6" s="653"/>
      <c r="E6" s="653"/>
      <c r="F6" s="653"/>
      <c r="G6" s="653"/>
      <c r="H6" s="653"/>
      <c r="I6" s="654"/>
    </row>
    <row r="7" spans="1:9">
      <c r="A7" s="71"/>
    </row>
    <row r="8" spans="1:9" ht="15">
      <c r="A8" s="655" t="s">
        <v>9</v>
      </c>
      <c r="B8" s="655"/>
      <c r="C8" s="639" t="str">
        <f>Koptame!C11</f>
        <v>Pirmsskolas izglītības iestāde</v>
      </c>
      <c r="D8" s="639"/>
      <c r="E8" s="639"/>
      <c r="F8" s="639"/>
      <c r="G8" s="639"/>
      <c r="H8" s="639"/>
      <c r="I8" s="639"/>
    </row>
    <row r="9" spans="1:9" ht="15.95" customHeight="1">
      <c r="A9" s="644" t="s">
        <v>27</v>
      </c>
      <c r="B9" s="644"/>
      <c r="C9" s="639" t="str">
        <f>Koptame!C12</f>
        <v>Pirmsskolas izglītības iestādes jaunbūve</v>
      </c>
      <c r="D9" s="639"/>
      <c r="E9" s="639"/>
      <c r="F9" s="639"/>
      <c r="G9" s="639"/>
      <c r="H9" s="639"/>
      <c r="I9" s="639"/>
    </row>
    <row r="10" spans="1:9" ht="15">
      <c r="A10" s="644" t="s">
        <v>10</v>
      </c>
      <c r="B10" s="644"/>
      <c r="C10" s="639" t="str">
        <f>Koptame!C13</f>
        <v>Baložu iela 33, Baloži, Ķekavas novads</v>
      </c>
      <c r="D10" s="639"/>
      <c r="E10" s="639"/>
      <c r="F10" s="639"/>
      <c r="G10" s="639"/>
      <c r="H10" s="639"/>
      <c r="I10" s="639"/>
    </row>
    <row r="11" spans="1:9" ht="15">
      <c r="A11" s="644" t="str">
        <f>Koptame!B14</f>
        <v>Iepirkuma Id Nr.</v>
      </c>
      <c r="B11" s="644"/>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650" t="s">
        <v>60</v>
      </c>
      <c r="G13" s="651"/>
      <c r="H13" s="69"/>
      <c r="I13" s="70"/>
    </row>
    <row r="14" spans="1:9" ht="18">
      <c r="A14" s="74"/>
      <c r="F14" s="650" t="s">
        <v>14</v>
      </c>
      <c r="G14" s="651"/>
      <c r="H14" s="69"/>
      <c r="I14" s="70"/>
    </row>
    <row r="16" spans="1:9" ht="14.25">
      <c r="G16" s="12"/>
      <c r="H16" s="12" t="str">
        <f>Koptame!D16</f>
        <v xml:space="preserve">Tāme sastādīta:   </v>
      </c>
    </row>
    <row r="17" spans="1:9" ht="15">
      <c r="A17" s="75"/>
    </row>
    <row r="18" spans="1:9" ht="51.4" customHeight="1">
      <c r="A18" s="640" t="s">
        <v>15</v>
      </c>
      <c r="B18" s="640" t="s">
        <v>16</v>
      </c>
      <c r="C18" s="656" t="s">
        <v>90</v>
      </c>
      <c r="D18" s="657"/>
      <c r="E18" s="640" t="s">
        <v>61</v>
      </c>
      <c r="F18" s="640" t="s">
        <v>17</v>
      </c>
      <c r="G18" s="640"/>
      <c r="H18" s="640"/>
      <c r="I18" s="640" t="s">
        <v>18</v>
      </c>
    </row>
    <row r="19" spans="1:9" ht="40.700000000000003" customHeight="1">
      <c r="A19" s="640"/>
      <c r="B19" s="640"/>
      <c r="C19" s="658"/>
      <c r="D19" s="659"/>
      <c r="E19" s="640"/>
      <c r="F19" s="143" t="s">
        <v>62</v>
      </c>
      <c r="G19" s="143" t="s">
        <v>63</v>
      </c>
      <c r="H19" s="143" t="s">
        <v>64</v>
      </c>
      <c r="I19" s="640"/>
    </row>
    <row r="20" spans="1:9" ht="18">
      <c r="A20" s="76"/>
      <c r="B20" s="77"/>
      <c r="C20" s="645"/>
      <c r="D20" s="646"/>
      <c r="E20" s="77"/>
      <c r="F20" s="77"/>
      <c r="G20" s="77"/>
      <c r="H20" s="77"/>
      <c r="I20" s="78"/>
    </row>
    <row r="21" spans="1:9">
      <c r="A21" s="79">
        <v>1</v>
      </c>
      <c r="B21" s="80" t="s">
        <v>66</v>
      </c>
      <c r="C21" s="641" t="s">
        <v>48</v>
      </c>
      <c r="D21" s="642"/>
      <c r="E21" s="63"/>
      <c r="F21" s="63"/>
      <c r="G21" s="63"/>
      <c r="H21" s="63"/>
      <c r="I21" s="64"/>
    </row>
    <row r="22" spans="1:9">
      <c r="A22" s="82"/>
      <c r="B22" s="83"/>
      <c r="C22" s="647"/>
      <c r="D22" s="648"/>
      <c r="E22" s="81"/>
      <c r="F22" s="156"/>
      <c r="G22" s="156"/>
      <c r="H22" s="156"/>
      <c r="I22" s="157"/>
    </row>
    <row r="23" spans="1:9" ht="16.5" customHeight="1">
      <c r="A23" s="110"/>
      <c r="B23" s="110"/>
      <c r="C23" s="84" t="s">
        <v>19</v>
      </c>
      <c r="D23" s="84"/>
      <c r="E23" s="85"/>
      <c r="F23" s="85"/>
      <c r="G23" s="85"/>
      <c r="H23" s="85"/>
      <c r="I23" s="85"/>
    </row>
    <row r="24" spans="1:9" ht="15.75">
      <c r="A24" s="643" t="s">
        <v>41</v>
      </c>
      <c r="B24" s="643"/>
      <c r="C24" s="643"/>
      <c r="D24" s="86" t="str">
        <f>kops1!$D$34</f>
        <v xml:space="preserve"> </v>
      </c>
      <c r="E24" s="87"/>
      <c r="F24" s="73"/>
    </row>
    <row r="25" spans="1:9" ht="15.75">
      <c r="A25" s="109"/>
      <c r="B25" s="109"/>
      <c r="C25" s="132" t="s">
        <v>51</v>
      </c>
      <c r="D25" s="86"/>
      <c r="E25" s="87"/>
      <c r="F25" s="73"/>
    </row>
    <row r="26" spans="1:9" ht="15.75">
      <c r="A26" s="643" t="s">
        <v>28</v>
      </c>
      <c r="B26" s="643"/>
      <c r="C26" s="643"/>
      <c r="D26" s="86" t="str">
        <f>kops1!$D$36</f>
        <v xml:space="preserve"> </v>
      </c>
      <c r="E26" s="87"/>
      <c r="F26" s="73"/>
    </row>
    <row r="27" spans="1:9" ht="18" customHeight="1">
      <c r="A27" s="638"/>
      <c r="B27" s="638"/>
      <c r="C27" s="84" t="s">
        <v>20</v>
      </c>
      <c r="D27" s="84"/>
      <c r="E27" s="88"/>
      <c r="F27" s="73"/>
    </row>
    <row r="28" spans="1:9" ht="18">
      <c r="A28" s="89"/>
    </row>
    <row r="29" spans="1:9" ht="18">
      <c r="A29" s="89"/>
    </row>
    <row r="30" spans="1:9" ht="14.25">
      <c r="A30" s="90"/>
      <c r="B30" s="2" t="s">
        <v>8</v>
      </c>
      <c r="C30" s="3"/>
      <c r="F30" s="73"/>
    </row>
    <row r="31" spans="1:9" ht="14.25">
      <c r="A31" s="73"/>
      <c r="B31" s="3"/>
      <c r="C31" s="134">
        <f>Koptame!C36</f>
        <v>0</v>
      </c>
      <c r="D31" s="91"/>
      <c r="E31" s="91"/>
      <c r="F31" s="73"/>
    </row>
    <row r="32" spans="1:9" ht="14.25">
      <c r="A32" s="92"/>
      <c r="B32" s="2"/>
      <c r="C32" s="133">
        <f>Koptame!C37</f>
        <v>0</v>
      </c>
      <c r="D32" s="73"/>
      <c r="E32" s="73"/>
      <c r="F32" s="73"/>
    </row>
    <row r="33" spans="2:3" ht="14.25">
      <c r="B33" s="2"/>
      <c r="C33" s="133"/>
    </row>
    <row r="34" spans="2:3" ht="14.25">
      <c r="B34" s="2"/>
    </row>
    <row r="35" spans="2:3" ht="14.25">
      <c r="B35" s="4"/>
      <c r="C35" s="1"/>
    </row>
    <row r="36" spans="2:3" ht="14.25">
      <c r="B36" s="2" t="str">
        <f>Koptame!B41</f>
        <v>Pārbaudīja:</v>
      </c>
      <c r="C36" s="113"/>
    </row>
    <row r="37" spans="2:3" ht="14.25">
      <c r="B37" s="3"/>
      <c r="C37" s="134">
        <f>Koptame!C42</f>
        <v>0</v>
      </c>
    </row>
    <row r="38" spans="2:3" ht="14.25">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A1:P168"/>
  <sheetViews>
    <sheetView showZeros="0" tabSelected="1" view="pageBreakPreview" zoomScale="80" zoomScaleNormal="80" zoomScaleSheetLayoutView="80" workbookViewId="0">
      <selection activeCell="M25" sqref="M25"/>
    </sheetView>
  </sheetViews>
  <sheetFormatPr defaultColWidth="9.140625" defaultRowHeight="14.25"/>
  <cols>
    <col min="1" max="1" width="6" style="707" customWidth="1"/>
    <col min="2" max="2" width="1.5703125" style="738" customWidth="1"/>
    <col min="3" max="3" width="49.28515625" style="707" customWidth="1"/>
    <col min="4" max="4" width="8.140625" style="707" customWidth="1"/>
    <col min="5" max="5" width="12.85546875" style="707" customWidth="1"/>
    <col min="6" max="7" width="9.140625" style="738"/>
    <col min="8" max="11" width="9.140625" style="707"/>
    <col min="12" max="12" width="14.28515625" style="707" customWidth="1"/>
    <col min="13" max="13" width="14.85546875" style="707" customWidth="1"/>
    <col min="14" max="14" width="15.140625" style="707" customWidth="1"/>
    <col min="15" max="15" width="13.140625" style="707" customWidth="1"/>
    <col min="16" max="16" width="14.85546875" style="707" customWidth="1"/>
    <col min="17" max="16384" width="9.140625" style="707"/>
  </cols>
  <sheetData>
    <row r="1" spans="1:16" s="700" customFormat="1" ht="15">
      <c r="B1" s="800"/>
      <c r="E1" s="701"/>
      <c r="F1" s="801"/>
      <c r="G1" s="702" t="s">
        <v>87</v>
      </c>
      <c r="H1" s="802" t="str">
        <f>kops4!B21</f>
        <v>4,1</v>
      </c>
    </row>
    <row r="2" spans="1:16" s="700" customFormat="1" ht="15">
      <c r="A2" s="704" t="str">
        <f>C13</f>
        <v>Teritorijas labiekārtošana</v>
      </c>
      <c r="B2" s="704"/>
      <c r="C2" s="704"/>
      <c r="D2" s="704"/>
      <c r="E2" s="704"/>
      <c r="F2" s="704"/>
      <c r="G2" s="704"/>
      <c r="H2" s="704"/>
      <c r="I2" s="704"/>
      <c r="J2" s="704"/>
      <c r="K2" s="704"/>
      <c r="L2" s="704"/>
      <c r="M2" s="704"/>
      <c r="N2" s="704"/>
      <c r="O2" s="704"/>
      <c r="P2" s="704"/>
    </row>
    <row r="3" spans="1:16" ht="15">
      <c r="A3" s="705"/>
      <c r="B3" s="803"/>
      <c r="C3" s="705" t="s">
        <v>11</v>
      </c>
      <c r="D3" s="706" t="str">
        <f>Koptame!C11</f>
        <v>Pirmsskolas izglītības iestāde</v>
      </c>
      <c r="E3" s="706"/>
      <c r="F3" s="706"/>
      <c r="G3" s="706"/>
      <c r="H3" s="706"/>
      <c r="I3" s="706"/>
      <c r="J3" s="706"/>
      <c r="K3" s="706"/>
      <c r="L3" s="706"/>
      <c r="M3" s="706"/>
      <c r="N3" s="706"/>
      <c r="O3" s="706"/>
      <c r="P3" s="706"/>
    </row>
    <row r="4" spans="1:16" ht="15">
      <c r="A4" s="705"/>
      <c r="B4" s="803"/>
      <c r="C4" s="705" t="s">
        <v>12</v>
      </c>
      <c r="D4" s="706" t="str">
        <f>Koptame!C12</f>
        <v>Pirmsskolas izglītības iestādes jaunbūve</v>
      </c>
      <c r="E4" s="706"/>
      <c r="F4" s="706"/>
      <c r="G4" s="706"/>
      <c r="H4" s="706"/>
      <c r="I4" s="706"/>
      <c r="J4" s="706"/>
      <c r="K4" s="706"/>
      <c r="L4" s="706"/>
      <c r="M4" s="706"/>
      <c r="N4" s="706"/>
      <c r="O4" s="706"/>
      <c r="P4" s="706"/>
    </row>
    <row r="5" spans="1:16" ht="15">
      <c r="A5" s="705"/>
      <c r="B5" s="803"/>
      <c r="C5" s="705" t="s">
        <v>13</v>
      </c>
      <c r="D5" s="706" t="str">
        <f>Koptame!C13</f>
        <v>Baložu iela 33, Baloži, Ķekavas novads</v>
      </c>
      <c r="E5" s="706"/>
      <c r="F5" s="706"/>
      <c r="G5" s="706"/>
      <c r="H5" s="706"/>
      <c r="I5" s="706"/>
      <c r="J5" s="706"/>
      <c r="K5" s="706"/>
      <c r="L5" s="706"/>
      <c r="M5" s="706"/>
      <c r="N5" s="706"/>
      <c r="O5" s="706"/>
      <c r="P5" s="706"/>
    </row>
    <row r="6" spans="1:16">
      <c r="A6" s="705"/>
      <c r="B6" s="803"/>
      <c r="C6" s="705" t="str">
        <f>Koptame!B14</f>
        <v>Iepirkuma Id Nr.</v>
      </c>
      <c r="D6" s="708" t="str">
        <f>Koptame!C14</f>
        <v>ĶNP 2023/85</v>
      </c>
      <c r="E6" s="709"/>
      <c r="F6" s="804"/>
      <c r="G6" s="804"/>
      <c r="H6" s="709"/>
      <c r="I6" s="709"/>
      <c r="J6" s="709"/>
      <c r="K6" s="709"/>
      <c r="L6" s="709"/>
      <c r="M6" s="709"/>
      <c r="N6" s="709"/>
      <c r="O6" s="709"/>
      <c r="P6" s="710"/>
    </row>
    <row r="7" spans="1:16">
      <c r="A7" s="711" t="str">
        <f>Koptame!B17</f>
        <v>Tāme sastādīta 2024.gada tirgus cenās</v>
      </c>
      <c r="B7" s="805"/>
      <c r="D7" s="708"/>
      <c r="E7" s="708"/>
      <c r="F7" s="806"/>
      <c r="G7" s="806"/>
      <c r="H7" s="708"/>
      <c r="I7" s="708"/>
      <c r="J7" s="708"/>
      <c r="K7" s="709"/>
      <c r="L7" s="709"/>
      <c r="M7" s="709"/>
      <c r="N7" s="709"/>
      <c r="O7" s="705" t="s">
        <v>86</v>
      </c>
      <c r="P7" s="713">
        <f>P158</f>
        <v>0</v>
      </c>
    </row>
    <row r="8" spans="1:16">
      <c r="A8" s="714"/>
      <c r="B8" s="803"/>
      <c r="D8" s="715"/>
      <c r="E8" s="709"/>
      <c r="F8" s="804"/>
      <c r="G8" s="804"/>
      <c r="H8" s="709"/>
      <c r="I8" s="709"/>
      <c r="J8" s="709"/>
      <c r="K8" s="709"/>
      <c r="N8" s="709"/>
      <c r="O8" s="709"/>
      <c r="P8" s="710"/>
    </row>
    <row r="9" spans="1:16" ht="15.4" customHeight="1">
      <c r="A9" s="716"/>
      <c r="B9" s="807"/>
      <c r="J9" s="717"/>
      <c r="K9" s="717"/>
      <c r="L9" s="718" t="str">
        <f>Koptame!D16</f>
        <v xml:space="preserve">Tāme sastādīta:   </v>
      </c>
      <c r="M9" s="718"/>
      <c r="N9" s="718"/>
      <c r="O9" s="718"/>
      <c r="P9" s="717"/>
    </row>
    <row r="10" spans="1:16" ht="15">
      <c r="A10" s="716"/>
      <c r="B10" s="807"/>
    </row>
    <row r="11" spans="1:16" ht="14.25" customHeight="1">
      <c r="A11" s="719" t="s">
        <v>15</v>
      </c>
      <c r="B11" s="808" t="s">
        <v>21</v>
      </c>
      <c r="C11" s="721" t="s">
        <v>91</v>
      </c>
      <c r="D11" s="722" t="s">
        <v>22</v>
      </c>
      <c r="E11" s="719" t="s">
        <v>23</v>
      </c>
      <c r="F11" s="723" t="s">
        <v>24</v>
      </c>
      <c r="G11" s="723"/>
      <c r="H11" s="723"/>
      <c r="I11" s="723"/>
      <c r="J11" s="723"/>
      <c r="K11" s="723"/>
      <c r="L11" s="723" t="s">
        <v>25</v>
      </c>
      <c r="M11" s="723"/>
      <c r="N11" s="723"/>
      <c r="O11" s="723"/>
      <c r="P11" s="723"/>
    </row>
    <row r="12" spans="1:16" ht="73.5" customHeight="1">
      <c r="A12" s="719"/>
      <c r="B12" s="809"/>
      <c r="C12" s="721"/>
      <c r="D12" s="722"/>
      <c r="E12" s="719"/>
      <c r="F12" s="725" t="s">
        <v>26</v>
      </c>
      <c r="G12" s="725" t="s">
        <v>55</v>
      </c>
      <c r="H12" s="725" t="s">
        <v>56</v>
      </c>
      <c r="I12" s="725" t="s">
        <v>89</v>
      </c>
      <c r="J12" s="725" t="s">
        <v>57</v>
      </c>
      <c r="K12" s="725" t="s">
        <v>58</v>
      </c>
      <c r="L12" s="725" t="s">
        <v>18</v>
      </c>
      <c r="M12" s="725" t="s">
        <v>56</v>
      </c>
      <c r="N12" s="725" t="s">
        <v>89</v>
      </c>
      <c r="O12" s="725" t="s">
        <v>57</v>
      </c>
      <c r="P12" s="725" t="s">
        <v>59</v>
      </c>
    </row>
    <row r="13" spans="1:16" ht="15.75">
      <c r="A13" s="810"/>
      <c r="B13" s="811"/>
      <c r="C13" s="812" t="str">
        <f>kops4!C21</f>
        <v>Teritorijas labiekārtošana</v>
      </c>
      <c r="D13" s="224"/>
      <c r="E13" s="225"/>
      <c r="F13" s="813"/>
      <c r="G13" s="813"/>
      <c r="H13" s="813"/>
      <c r="I13" s="814"/>
      <c r="J13" s="814"/>
      <c r="K13" s="814">
        <f t="shared" ref="K13" si="0">SUM(H13:J13)</f>
        <v>0</v>
      </c>
      <c r="L13" s="814">
        <f t="shared" ref="L13" si="1">ROUND(F13*E13,2)</f>
        <v>0</v>
      </c>
      <c r="M13" s="814">
        <f t="shared" ref="M13" si="2">ROUND(H13*E13,2)</f>
        <v>0</v>
      </c>
      <c r="N13" s="814">
        <f t="shared" ref="N13" si="3">ROUND(I13*E13,2)</f>
        <v>0</v>
      </c>
      <c r="O13" s="814">
        <f t="shared" ref="O13" si="4">ROUND(J13*E13,2)</f>
        <v>0</v>
      </c>
      <c r="P13" s="815">
        <f t="shared" ref="P13" si="5">SUM(M13:O13)</f>
        <v>0</v>
      </c>
    </row>
    <row r="14" spans="1:16" s="738" customFormat="1">
      <c r="A14" s="816"/>
      <c r="B14" s="817"/>
      <c r="C14" s="818" t="s">
        <v>672</v>
      </c>
      <c r="D14" s="819"/>
      <c r="E14" s="819"/>
      <c r="F14" s="820"/>
      <c r="G14" s="820"/>
      <c r="H14" s="820"/>
      <c r="I14" s="820"/>
      <c r="J14" s="820"/>
      <c r="K14" s="190">
        <f>SUM(H14:J14)</f>
        <v>0</v>
      </c>
      <c r="L14" s="190">
        <f>ROUND(F14*E14,2)</f>
        <v>0</v>
      </c>
      <c r="M14" s="190">
        <f>ROUND(H14*E14,2)</f>
        <v>0</v>
      </c>
      <c r="N14" s="190">
        <f>ROUND(I14*E14,2)</f>
        <v>0</v>
      </c>
      <c r="O14" s="190">
        <f>ROUND(J14*E14,2)</f>
        <v>0</v>
      </c>
      <c r="P14" s="821">
        <f>SUM(M14:O14)</f>
        <v>0</v>
      </c>
    </row>
    <row r="15" spans="1:16" s="738" customFormat="1" ht="31.15" customHeight="1">
      <c r="A15" s="617">
        <v>1</v>
      </c>
      <c r="B15" s="817"/>
      <c r="C15" s="695" t="s">
        <v>673</v>
      </c>
      <c r="D15" s="625" t="s">
        <v>141</v>
      </c>
      <c r="E15" s="441">
        <v>1</v>
      </c>
      <c r="F15" s="822"/>
      <c r="G15" s="822"/>
      <c r="H15" s="182"/>
      <c r="I15" s="822"/>
      <c r="J15" s="822"/>
      <c r="K15" s="190"/>
      <c r="L15" s="190"/>
      <c r="M15" s="190"/>
      <c r="N15" s="190"/>
      <c r="O15" s="190"/>
      <c r="P15" s="821"/>
    </row>
    <row r="16" spans="1:16" s="738" customFormat="1">
      <c r="A16" s="617">
        <v>2</v>
      </c>
      <c r="B16" s="817"/>
      <c r="C16" s="880" t="s">
        <v>1730</v>
      </c>
      <c r="D16" s="625"/>
      <c r="E16" s="823"/>
      <c r="F16" s="822"/>
      <c r="G16" s="822"/>
      <c r="H16" s="182"/>
      <c r="I16" s="822"/>
      <c r="J16" s="822"/>
      <c r="K16" s="190"/>
      <c r="L16" s="190"/>
      <c r="M16" s="190"/>
      <c r="N16" s="190"/>
      <c r="O16" s="190"/>
      <c r="P16" s="821"/>
    </row>
    <row r="17" spans="1:16" s="738" customFormat="1">
      <c r="A17" s="617"/>
      <c r="B17" s="779"/>
      <c r="C17" s="824" t="s">
        <v>674</v>
      </c>
      <c r="D17" s="441"/>
      <c r="E17" s="441"/>
      <c r="F17" s="160"/>
      <c r="G17" s="160"/>
      <c r="H17" s="182"/>
      <c r="I17" s="825"/>
      <c r="J17" s="825"/>
      <c r="K17" s="190"/>
      <c r="L17" s="190"/>
      <c r="M17" s="190"/>
      <c r="N17" s="190"/>
      <c r="O17" s="190"/>
      <c r="P17" s="821"/>
    </row>
    <row r="18" spans="1:16" s="738" customFormat="1" ht="25.5">
      <c r="A18" s="617">
        <v>3</v>
      </c>
      <c r="B18" s="779"/>
      <c r="C18" s="826" t="s">
        <v>675</v>
      </c>
      <c r="D18" s="441" t="s">
        <v>29</v>
      </c>
      <c r="E18" s="441">
        <f>E22+E29+E36+E42+E43+E51+E54+E56+E55</f>
        <v>10102.200000000001</v>
      </c>
      <c r="F18" s="160"/>
      <c r="G18" s="822"/>
      <c r="H18" s="182"/>
      <c r="I18" s="825"/>
      <c r="J18" s="825"/>
      <c r="K18" s="190"/>
      <c r="L18" s="190"/>
      <c r="M18" s="190"/>
      <c r="N18" s="190"/>
      <c r="O18" s="190"/>
      <c r="P18" s="821"/>
    </row>
    <row r="19" spans="1:16" s="738" customFormat="1">
      <c r="A19" s="617">
        <v>4</v>
      </c>
      <c r="B19" s="779"/>
      <c r="C19" s="826" t="s">
        <v>775</v>
      </c>
      <c r="D19" s="441" t="s">
        <v>29</v>
      </c>
      <c r="E19" s="441">
        <f>E18</f>
        <v>10102.200000000001</v>
      </c>
      <c r="F19" s="160"/>
      <c r="G19" s="822"/>
      <c r="H19" s="182"/>
      <c r="I19" s="825"/>
      <c r="J19" s="825"/>
      <c r="K19" s="190"/>
      <c r="L19" s="190"/>
      <c r="M19" s="190"/>
      <c r="N19" s="190"/>
      <c r="O19" s="190"/>
      <c r="P19" s="821"/>
    </row>
    <row r="20" spans="1:16" s="738" customFormat="1">
      <c r="A20" s="617"/>
      <c r="B20" s="779"/>
      <c r="C20" s="824" t="s">
        <v>762</v>
      </c>
      <c r="D20" s="441"/>
      <c r="E20" s="441"/>
      <c r="F20" s="160"/>
      <c r="G20" s="160"/>
      <c r="H20" s="182"/>
      <c r="I20" s="825"/>
      <c r="J20" s="825"/>
      <c r="K20" s="190"/>
      <c r="L20" s="190"/>
      <c r="M20" s="190"/>
      <c r="N20" s="190"/>
      <c r="O20" s="190"/>
      <c r="P20" s="821"/>
    </row>
    <row r="21" spans="1:16" s="829" customFormat="1">
      <c r="A21" s="617"/>
      <c r="B21" s="827"/>
      <c r="C21" s="828" t="s">
        <v>768</v>
      </c>
      <c r="D21" s="441"/>
      <c r="E21" s="441"/>
      <c r="F21" s="160"/>
      <c r="G21" s="160"/>
      <c r="H21" s="182"/>
      <c r="I21" s="825"/>
      <c r="J21" s="825"/>
      <c r="K21" s="190"/>
      <c r="L21" s="190"/>
      <c r="M21" s="190"/>
      <c r="N21" s="190"/>
      <c r="O21" s="190"/>
      <c r="P21" s="821"/>
    </row>
    <row r="22" spans="1:16" s="829" customFormat="1">
      <c r="A22" s="617">
        <v>5</v>
      </c>
      <c r="B22" s="827"/>
      <c r="C22" s="695" t="s">
        <v>763</v>
      </c>
      <c r="D22" s="441" t="s">
        <v>29</v>
      </c>
      <c r="E22" s="441">
        <v>2812</v>
      </c>
      <c r="F22" s="822"/>
      <c r="G22" s="160"/>
      <c r="H22" s="182"/>
      <c r="I22" s="822"/>
      <c r="J22" s="822"/>
      <c r="K22" s="190"/>
      <c r="L22" s="190"/>
      <c r="M22" s="190"/>
      <c r="N22" s="190"/>
      <c r="O22" s="190"/>
      <c r="P22" s="821"/>
    </row>
    <row r="23" spans="1:16" s="829" customFormat="1">
      <c r="A23" s="617">
        <v>6</v>
      </c>
      <c r="B23" s="827"/>
      <c r="C23" s="695" t="s">
        <v>764</v>
      </c>
      <c r="D23" s="441" t="s">
        <v>29</v>
      </c>
      <c r="E23" s="441">
        <v>2812</v>
      </c>
      <c r="F23" s="822"/>
      <c r="G23" s="160"/>
      <c r="H23" s="182"/>
      <c r="I23" s="822"/>
      <c r="J23" s="822"/>
      <c r="K23" s="190"/>
      <c r="L23" s="190"/>
      <c r="M23" s="190"/>
      <c r="N23" s="190"/>
      <c r="O23" s="190"/>
      <c r="P23" s="821"/>
    </row>
    <row r="24" spans="1:16" s="829" customFormat="1" ht="28.35" customHeight="1">
      <c r="A24" s="617">
        <v>7</v>
      </c>
      <c r="B24" s="827"/>
      <c r="C24" s="695" t="s">
        <v>765</v>
      </c>
      <c r="D24" s="441" t="s">
        <v>29</v>
      </c>
      <c r="E24" s="441">
        <v>2812</v>
      </c>
      <c r="F24" s="822"/>
      <c r="G24" s="160"/>
      <c r="H24" s="182"/>
      <c r="I24" s="822"/>
      <c r="J24" s="822"/>
      <c r="K24" s="190"/>
      <c r="L24" s="190"/>
      <c r="M24" s="190"/>
      <c r="N24" s="190"/>
      <c r="O24" s="190"/>
      <c r="P24" s="821"/>
    </row>
    <row r="25" spans="1:16" s="829" customFormat="1" ht="28.35" customHeight="1">
      <c r="A25" s="617">
        <v>8</v>
      </c>
      <c r="B25" s="827"/>
      <c r="C25" s="695" t="s">
        <v>766</v>
      </c>
      <c r="D25" s="441" t="s">
        <v>29</v>
      </c>
      <c r="E25" s="441">
        <v>2812</v>
      </c>
      <c r="F25" s="822"/>
      <c r="G25" s="160"/>
      <c r="H25" s="182"/>
      <c r="I25" s="822"/>
      <c r="J25" s="822"/>
      <c r="K25" s="190"/>
      <c r="L25" s="190"/>
      <c r="M25" s="190"/>
      <c r="N25" s="190"/>
      <c r="O25" s="190"/>
      <c r="P25" s="821"/>
    </row>
    <row r="26" spans="1:16" s="829" customFormat="1" ht="25.5">
      <c r="A26" s="617">
        <v>9</v>
      </c>
      <c r="B26" s="827"/>
      <c r="C26" s="695" t="s">
        <v>767</v>
      </c>
      <c r="D26" s="441" t="s">
        <v>29</v>
      </c>
      <c r="E26" s="441">
        <v>2812</v>
      </c>
      <c r="F26" s="822"/>
      <c r="G26" s="160"/>
      <c r="H26" s="182"/>
      <c r="I26" s="822"/>
      <c r="J26" s="822"/>
      <c r="K26" s="190"/>
      <c r="L26" s="190"/>
      <c r="M26" s="190"/>
      <c r="N26" s="190"/>
      <c r="O26" s="190"/>
      <c r="P26" s="821"/>
    </row>
    <row r="27" spans="1:16" s="829" customFormat="1">
      <c r="A27" s="617">
        <v>10</v>
      </c>
      <c r="B27" s="827"/>
      <c r="C27" s="695" t="s">
        <v>678</v>
      </c>
      <c r="D27" s="441" t="s">
        <v>29</v>
      </c>
      <c r="E27" s="441">
        <v>2812</v>
      </c>
      <c r="F27" s="822"/>
      <c r="G27" s="160"/>
      <c r="H27" s="182"/>
      <c r="I27" s="822"/>
      <c r="J27" s="822"/>
      <c r="K27" s="190"/>
      <c r="L27" s="190"/>
      <c r="M27" s="190"/>
      <c r="N27" s="190"/>
      <c r="O27" s="190"/>
      <c r="P27" s="821"/>
    </row>
    <row r="28" spans="1:16" s="829" customFormat="1">
      <c r="A28" s="617"/>
      <c r="B28" s="827"/>
      <c r="C28" s="828" t="s">
        <v>769</v>
      </c>
      <c r="D28" s="441"/>
      <c r="E28" s="441"/>
      <c r="F28" s="160"/>
      <c r="G28" s="160"/>
      <c r="H28" s="182"/>
      <c r="I28" s="825"/>
      <c r="J28" s="825"/>
      <c r="K28" s="190"/>
      <c r="L28" s="190"/>
      <c r="M28" s="190"/>
      <c r="N28" s="190"/>
      <c r="O28" s="190"/>
      <c r="P28" s="821"/>
    </row>
    <row r="29" spans="1:16" s="829" customFormat="1">
      <c r="A29" s="617">
        <v>11</v>
      </c>
      <c r="B29" s="827"/>
      <c r="C29" s="695" t="s">
        <v>763</v>
      </c>
      <c r="D29" s="441" t="s">
        <v>29</v>
      </c>
      <c r="E29" s="441">
        <v>108</v>
      </c>
      <c r="F29" s="822"/>
      <c r="G29" s="160"/>
      <c r="H29" s="182"/>
      <c r="I29" s="822"/>
      <c r="J29" s="822"/>
      <c r="K29" s="190"/>
      <c r="L29" s="190"/>
      <c r="M29" s="190"/>
      <c r="N29" s="190"/>
      <c r="O29" s="190"/>
      <c r="P29" s="821"/>
    </row>
    <row r="30" spans="1:16" s="829" customFormat="1">
      <c r="A30" s="617">
        <v>12</v>
      </c>
      <c r="B30" s="827"/>
      <c r="C30" s="695" t="s">
        <v>764</v>
      </c>
      <c r="D30" s="441" t="s">
        <v>29</v>
      </c>
      <c r="E30" s="441">
        <v>108</v>
      </c>
      <c r="F30" s="822"/>
      <c r="G30" s="160"/>
      <c r="H30" s="182"/>
      <c r="I30" s="822"/>
      <c r="J30" s="822"/>
      <c r="K30" s="190"/>
      <c r="L30" s="190"/>
      <c r="M30" s="190"/>
      <c r="N30" s="190"/>
      <c r="O30" s="190"/>
      <c r="P30" s="821"/>
    </row>
    <row r="31" spans="1:16" s="829" customFormat="1" ht="28.35" customHeight="1">
      <c r="A31" s="617">
        <v>13</v>
      </c>
      <c r="B31" s="827"/>
      <c r="C31" s="695" t="s">
        <v>770</v>
      </c>
      <c r="D31" s="441" t="s">
        <v>29</v>
      </c>
      <c r="E31" s="441">
        <v>108</v>
      </c>
      <c r="F31" s="822"/>
      <c r="G31" s="160"/>
      <c r="H31" s="182"/>
      <c r="I31" s="822"/>
      <c r="J31" s="822"/>
      <c r="K31" s="190"/>
      <c r="L31" s="190"/>
      <c r="M31" s="190"/>
      <c r="N31" s="190"/>
      <c r="O31" s="190"/>
      <c r="P31" s="821"/>
    </row>
    <row r="32" spans="1:16" s="829" customFormat="1" ht="28.35" customHeight="1">
      <c r="A32" s="617">
        <v>14</v>
      </c>
      <c r="B32" s="827"/>
      <c r="C32" s="695" t="s">
        <v>771</v>
      </c>
      <c r="D32" s="441" t="s">
        <v>29</v>
      </c>
      <c r="E32" s="441">
        <v>108</v>
      </c>
      <c r="F32" s="822"/>
      <c r="G32" s="160"/>
      <c r="H32" s="182"/>
      <c r="I32" s="822"/>
      <c r="J32" s="822"/>
      <c r="K32" s="190"/>
      <c r="L32" s="190"/>
      <c r="M32" s="190"/>
      <c r="N32" s="190"/>
      <c r="O32" s="190"/>
      <c r="P32" s="821"/>
    </row>
    <row r="33" spans="1:16" s="829" customFormat="1">
      <c r="A33" s="617">
        <v>15</v>
      </c>
      <c r="B33" s="827"/>
      <c r="C33" s="695" t="s">
        <v>772</v>
      </c>
      <c r="D33" s="441" t="s">
        <v>29</v>
      </c>
      <c r="E33" s="441">
        <v>108</v>
      </c>
      <c r="F33" s="822"/>
      <c r="G33" s="160"/>
      <c r="H33" s="182"/>
      <c r="I33" s="822"/>
      <c r="J33" s="822"/>
      <c r="K33" s="190"/>
      <c r="L33" s="190"/>
      <c r="M33" s="190"/>
      <c r="N33" s="190"/>
      <c r="O33" s="190"/>
      <c r="P33" s="821"/>
    </row>
    <row r="34" spans="1:16" s="829" customFormat="1">
      <c r="A34" s="617">
        <v>16</v>
      </c>
      <c r="B34" s="827"/>
      <c r="C34" s="695" t="s">
        <v>773</v>
      </c>
      <c r="D34" s="441" t="s">
        <v>29</v>
      </c>
      <c r="E34" s="441">
        <v>108</v>
      </c>
      <c r="F34" s="822"/>
      <c r="G34" s="160"/>
      <c r="H34" s="182"/>
      <c r="I34" s="822"/>
      <c r="J34" s="822"/>
      <c r="K34" s="190"/>
      <c r="L34" s="190"/>
      <c r="M34" s="190"/>
      <c r="N34" s="190"/>
      <c r="O34" s="190"/>
      <c r="P34" s="821"/>
    </row>
    <row r="35" spans="1:16" s="829" customFormat="1">
      <c r="A35" s="617"/>
      <c r="B35" s="827"/>
      <c r="C35" s="828" t="s">
        <v>774</v>
      </c>
      <c r="D35" s="441"/>
      <c r="E35" s="441"/>
      <c r="F35" s="160"/>
      <c r="G35" s="160"/>
      <c r="H35" s="182"/>
      <c r="I35" s="825"/>
      <c r="J35" s="825"/>
      <c r="K35" s="190"/>
      <c r="L35" s="190"/>
      <c r="M35" s="190"/>
      <c r="N35" s="190"/>
      <c r="O35" s="190"/>
      <c r="P35" s="821"/>
    </row>
    <row r="36" spans="1:16" s="829" customFormat="1">
      <c r="A36" s="617">
        <v>17</v>
      </c>
      <c r="B36" s="827"/>
      <c r="C36" s="695" t="s">
        <v>676</v>
      </c>
      <c r="D36" s="441" t="s">
        <v>29</v>
      </c>
      <c r="E36" s="441">
        <v>2098</v>
      </c>
      <c r="F36" s="822"/>
      <c r="G36" s="160"/>
      <c r="H36" s="182"/>
      <c r="I36" s="822"/>
      <c r="J36" s="822"/>
      <c r="K36" s="190"/>
      <c r="L36" s="190"/>
      <c r="M36" s="190"/>
      <c r="N36" s="190"/>
      <c r="O36" s="190"/>
      <c r="P36" s="821"/>
    </row>
    <row r="37" spans="1:16" s="829" customFormat="1" ht="28.35" customHeight="1">
      <c r="A37" s="617">
        <v>18</v>
      </c>
      <c r="B37" s="827"/>
      <c r="C37" s="695" t="s">
        <v>677</v>
      </c>
      <c r="D37" s="441" t="s">
        <v>29</v>
      </c>
      <c r="E37" s="441">
        <v>2098</v>
      </c>
      <c r="F37" s="822"/>
      <c r="G37" s="160"/>
      <c r="H37" s="182"/>
      <c r="I37" s="822"/>
      <c r="J37" s="822"/>
      <c r="K37" s="190"/>
      <c r="L37" s="190"/>
      <c r="M37" s="190"/>
      <c r="N37" s="190"/>
      <c r="O37" s="190"/>
      <c r="P37" s="821"/>
    </row>
    <row r="38" spans="1:16" s="829" customFormat="1">
      <c r="A38" s="617">
        <v>19</v>
      </c>
      <c r="B38" s="827"/>
      <c r="C38" s="695" t="s">
        <v>776</v>
      </c>
      <c r="D38" s="441" t="s">
        <v>29</v>
      </c>
      <c r="E38" s="441">
        <v>2098</v>
      </c>
      <c r="F38" s="822"/>
      <c r="G38" s="160"/>
      <c r="H38" s="182"/>
      <c r="I38" s="822"/>
      <c r="J38" s="822"/>
      <c r="K38" s="190"/>
      <c r="L38" s="190"/>
      <c r="M38" s="190"/>
      <c r="N38" s="190"/>
      <c r="O38" s="190"/>
      <c r="P38" s="821"/>
    </row>
    <row r="39" spans="1:16" s="829" customFormat="1">
      <c r="A39" s="617">
        <v>20</v>
      </c>
      <c r="B39" s="827"/>
      <c r="C39" s="695" t="s">
        <v>848</v>
      </c>
      <c r="D39" s="441" t="s">
        <v>29</v>
      </c>
      <c r="E39" s="441">
        <f>197+53</f>
        <v>250</v>
      </c>
      <c r="F39" s="822"/>
      <c r="G39" s="160"/>
      <c r="H39" s="182"/>
      <c r="I39" s="822"/>
      <c r="J39" s="822"/>
      <c r="K39" s="190"/>
      <c r="L39" s="190"/>
      <c r="M39" s="190"/>
      <c r="N39" s="190"/>
      <c r="O39" s="190"/>
      <c r="P39" s="821"/>
    </row>
    <row r="40" spans="1:16" s="829" customFormat="1">
      <c r="A40" s="617">
        <v>21</v>
      </c>
      <c r="B40" s="827"/>
      <c r="C40" s="695" t="s">
        <v>847</v>
      </c>
      <c r="D40" s="441" t="s">
        <v>29</v>
      </c>
      <c r="E40" s="441">
        <v>1848</v>
      </c>
      <c r="F40" s="822"/>
      <c r="G40" s="160"/>
      <c r="H40" s="182"/>
      <c r="I40" s="822"/>
      <c r="J40" s="822"/>
      <c r="K40" s="190"/>
      <c r="L40" s="190"/>
      <c r="M40" s="190"/>
      <c r="N40" s="190"/>
      <c r="O40" s="190"/>
      <c r="P40" s="821"/>
    </row>
    <row r="41" spans="1:16" s="829" customFormat="1">
      <c r="A41" s="617"/>
      <c r="B41" s="827"/>
      <c r="C41" s="828" t="s">
        <v>777</v>
      </c>
      <c r="D41" s="441"/>
      <c r="E41" s="441"/>
      <c r="F41" s="160"/>
      <c r="G41" s="160"/>
      <c r="H41" s="182"/>
      <c r="I41" s="825"/>
      <c r="J41" s="825"/>
      <c r="K41" s="190"/>
      <c r="L41" s="190"/>
      <c r="M41" s="190"/>
      <c r="N41" s="190"/>
      <c r="O41" s="190"/>
      <c r="P41" s="821"/>
    </row>
    <row r="42" spans="1:16" s="830" customFormat="1" ht="25.5">
      <c r="A42" s="617">
        <v>22</v>
      </c>
      <c r="B42" s="817"/>
      <c r="C42" s="695" t="s">
        <v>683</v>
      </c>
      <c r="D42" s="625" t="s">
        <v>29</v>
      </c>
      <c r="E42" s="441">
        <v>1744</v>
      </c>
      <c r="F42" s="822"/>
      <c r="G42" s="160"/>
      <c r="H42" s="182"/>
      <c r="I42" s="822"/>
      <c r="J42" s="822"/>
      <c r="K42" s="190"/>
      <c r="L42" s="190"/>
      <c r="M42" s="190"/>
      <c r="N42" s="190"/>
      <c r="O42" s="190"/>
      <c r="P42" s="821"/>
    </row>
    <row r="43" spans="1:16" s="830" customFormat="1" ht="25.5">
      <c r="A43" s="617">
        <v>23</v>
      </c>
      <c r="B43" s="817"/>
      <c r="C43" s="695" t="s">
        <v>778</v>
      </c>
      <c r="D43" s="625" t="s">
        <v>29</v>
      </c>
      <c r="E43" s="441">
        <v>369</v>
      </c>
      <c r="F43" s="822"/>
      <c r="G43" s="160"/>
      <c r="H43" s="182"/>
      <c r="I43" s="822"/>
      <c r="J43" s="822"/>
      <c r="K43" s="190"/>
      <c r="L43" s="190"/>
      <c r="M43" s="190"/>
      <c r="N43" s="190"/>
      <c r="O43" s="190"/>
      <c r="P43" s="821"/>
    </row>
    <row r="44" spans="1:16" s="830" customFormat="1" ht="12.75">
      <c r="A44" s="617"/>
      <c r="B44" s="817"/>
      <c r="C44" s="828" t="s">
        <v>679</v>
      </c>
      <c r="D44" s="625"/>
      <c r="E44" s="441">
        <v>0</v>
      </c>
      <c r="F44" s="822"/>
      <c r="G44" s="822"/>
      <c r="H44" s="182"/>
      <c r="I44" s="822"/>
      <c r="J44" s="822"/>
      <c r="K44" s="190"/>
      <c r="L44" s="190"/>
      <c r="M44" s="190"/>
      <c r="N44" s="190"/>
      <c r="O44" s="190"/>
      <c r="P44" s="821"/>
    </row>
    <row r="45" spans="1:16" s="830" customFormat="1" ht="25.5">
      <c r="A45" s="617">
        <v>24</v>
      </c>
      <c r="B45" s="618"/>
      <c r="C45" s="695" t="s">
        <v>681</v>
      </c>
      <c r="D45" s="441" t="s">
        <v>146</v>
      </c>
      <c r="E45" s="441">
        <v>594</v>
      </c>
      <c r="F45" s="822"/>
      <c r="G45" s="160"/>
      <c r="H45" s="182"/>
      <c r="I45" s="822"/>
      <c r="J45" s="822"/>
      <c r="K45" s="190"/>
      <c r="L45" s="190"/>
      <c r="M45" s="190"/>
      <c r="N45" s="190"/>
      <c r="O45" s="190"/>
      <c r="P45" s="821"/>
    </row>
    <row r="46" spans="1:16" s="830" customFormat="1" ht="25.5">
      <c r="A46" s="617">
        <v>25</v>
      </c>
      <c r="B46" s="817"/>
      <c r="C46" s="695" t="s">
        <v>680</v>
      </c>
      <c r="D46" s="441" t="s">
        <v>146</v>
      </c>
      <c r="E46" s="441">
        <v>192</v>
      </c>
      <c r="F46" s="822"/>
      <c r="G46" s="160"/>
      <c r="H46" s="182"/>
      <c r="I46" s="822"/>
      <c r="J46" s="822"/>
      <c r="K46" s="190"/>
      <c r="L46" s="190"/>
      <c r="M46" s="190"/>
      <c r="N46" s="190"/>
      <c r="O46" s="190"/>
      <c r="P46" s="821"/>
    </row>
    <row r="47" spans="1:16" s="830" customFormat="1" ht="38.25">
      <c r="A47" s="617">
        <v>26</v>
      </c>
      <c r="B47" s="618"/>
      <c r="C47" s="695" t="s">
        <v>779</v>
      </c>
      <c r="D47" s="441" t="s">
        <v>146</v>
      </c>
      <c r="E47" s="441">
        <v>118</v>
      </c>
      <c r="F47" s="822"/>
      <c r="G47" s="160"/>
      <c r="H47" s="182"/>
      <c r="I47" s="822"/>
      <c r="J47" s="822"/>
      <c r="K47" s="190"/>
      <c r="L47" s="190"/>
      <c r="M47" s="190"/>
      <c r="N47" s="190"/>
      <c r="O47" s="190"/>
      <c r="P47" s="821"/>
    </row>
    <row r="48" spans="1:16" s="830" customFormat="1" ht="38.25">
      <c r="A48" s="617">
        <v>27</v>
      </c>
      <c r="B48" s="618"/>
      <c r="C48" s="695" t="s">
        <v>780</v>
      </c>
      <c r="D48" s="441" t="s">
        <v>146</v>
      </c>
      <c r="E48" s="441">
        <v>238</v>
      </c>
      <c r="F48" s="822"/>
      <c r="G48" s="160"/>
      <c r="H48" s="182"/>
      <c r="I48" s="822"/>
      <c r="J48" s="822"/>
      <c r="K48" s="190"/>
      <c r="L48" s="190"/>
      <c r="M48" s="190"/>
      <c r="N48" s="190"/>
      <c r="O48" s="190"/>
      <c r="P48" s="821"/>
    </row>
    <row r="49" spans="1:16" s="830" customFormat="1" ht="38.25">
      <c r="A49" s="617">
        <v>28</v>
      </c>
      <c r="B49" s="817"/>
      <c r="C49" s="695" t="s">
        <v>781</v>
      </c>
      <c r="D49" s="441" t="s">
        <v>146</v>
      </c>
      <c r="E49" s="441">
        <v>139</v>
      </c>
      <c r="F49" s="822"/>
      <c r="G49" s="160"/>
      <c r="H49" s="182"/>
      <c r="I49" s="822"/>
      <c r="J49" s="822"/>
      <c r="K49" s="190"/>
      <c r="L49" s="190"/>
      <c r="M49" s="190"/>
      <c r="N49" s="190"/>
      <c r="O49" s="190"/>
      <c r="P49" s="821"/>
    </row>
    <row r="50" spans="1:16" s="830" customFormat="1" ht="38.25">
      <c r="A50" s="617">
        <v>29</v>
      </c>
      <c r="B50" s="817"/>
      <c r="C50" s="695" t="s">
        <v>782</v>
      </c>
      <c r="D50" s="441" t="s">
        <v>146</v>
      </c>
      <c r="E50" s="441">
        <v>6</v>
      </c>
      <c r="F50" s="822"/>
      <c r="G50" s="160"/>
      <c r="H50" s="182"/>
      <c r="I50" s="822"/>
      <c r="J50" s="822"/>
      <c r="K50" s="190"/>
      <c r="L50" s="190"/>
      <c r="M50" s="190"/>
      <c r="N50" s="190"/>
      <c r="O50" s="190"/>
      <c r="P50" s="821"/>
    </row>
    <row r="51" spans="1:16" s="829" customFormat="1" ht="38.25">
      <c r="A51" s="617">
        <v>30</v>
      </c>
      <c r="B51" s="827"/>
      <c r="C51" s="695" t="s">
        <v>1720</v>
      </c>
      <c r="D51" s="441" t="s">
        <v>29</v>
      </c>
      <c r="E51" s="441">
        <v>5.2</v>
      </c>
      <c r="F51" s="822"/>
      <c r="G51" s="160"/>
      <c r="H51" s="182"/>
      <c r="I51" s="822"/>
      <c r="J51" s="822"/>
      <c r="K51" s="190"/>
      <c r="L51" s="190"/>
      <c r="M51" s="190"/>
      <c r="N51" s="190"/>
      <c r="O51" s="190"/>
      <c r="P51" s="821"/>
    </row>
    <row r="52" spans="1:16" s="829" customFormat="1" ht="25.5">
      <c r="A52" s="617">
        <v>31</v>
      </c>
      <c r="B52" s="827"/>
      <c r="C52" s="695" t="s">
        <v>1721</v>
      </c>
      <c r="D52" s="441" t="s">
        <v>140</v>
      </c>
      <c r="E52" s="441">
        <v>90</v>
      </c>
      <c r="F52" s="822"/>
      <c r="G52" s="160"/>
      <c r="H52" s="182"/>
      <c r="I52" s="822"/>
      <c r="J52" s="822"/>
      <c r="K52" s="190"/>
      <c r="L52" s="190"/>
      <c r="M52" s="190"/>
      <c r="N52" s="190"/>
      <c r="O52" s="190"/>
      <c r="P52" s="821"/>
    </row>
    <row r="53" spans="1:16" s="830" customFormat="1" ht="12.75">
      <c r="A53" s="617"/>
      <c r="B53" s="817"/>
      <c r="C53" s="828" t="s">
        <v>783</v>
      </c>
      <c r="D53" s="625"/>
      <c r="E53" s="441">
        <v>0</v>
      </c>
      <c r="F53" s="822"/>
      <c r="G53" s="822"/>
      <c r="H53" s="182"/>
      <c r="I53" s="822"/>
      <c r="J53" s="822"/>
      <c r="K53" s="190"/>
      <c r="L53" s="190"/>
      <c r="M53" s="190"/>
      <c r="N53" s="190"/>
      <c r="O53" s="190"/>
      <c r="P53" s="821"/>
    </row>
    <row r="54" spans="1:16" s="829" customFormat="1" ht="25.5">
      <c r="A54" s="617">
        <v>32</v>
      </c>
      <c r="B54" s="827"/>
      <c r="C54" s="695" t="s">
        <v>1722</v>
      </c>
      <c r="D54" s="441" t="s">
        <v>29</v>
      </c>
      <c r="E54" s="441">
        <f>1020+716</f>
        <v>1736</v>
      </c>
      <c r="F54" s="822"/>
      <c r="G54" s="160"/>
      <c r="H54" s="182"/>
      <c r="I54" s="822"/>
      <c r="J54" s="822"/>
      <c r="K54" s="190"/>
      <c r="L54" s="190"/>
      <c r="M54" s="190"/>
      <c r="N54" s="190"/>
      <c r="O54" s="190"/>
      <c r="P54" s="821"/>
    </row>
    <row r="55" spans="1:16" s="829" customFormat="1" ht="25.5">
      <c r="A55" s="617">
        <v>33</v>
      </c>
      <c r="B55" s="827"/>
      <c r="C55" s="695" t="s">
        <v>1723</v>
      </c>
      <c r="D55" s="441" t="s">
        <v>29</v>
      </c>
      <c r="E55" s="441">
        <f>701+301</f>
        <v>1002</v>
      </c>
      <c r="F55" s="822"/>
      <c r="G55" s="160"/>
      <c r="H55" s="182"/>
      <c r="I55" s="822"/>
      <c r="J55" s="822"/>
      <c r="K55" s="190"/>
      <c r="L55" s="190"/>
      <c r="M55" s="190"/>
      <c r="N55" s="190"/>
      <c r="O55" s="190"/>
      <c r="P55" s="821"/>
    </row>
    <row r="56" spans="1:16" s="829" customFormat="1">
      <c r="A56" s="617">
        <v>34</v>
      </c>
      <c r="B56" s="827"/>
      <c r="C56" s="695" t="s">
        <v>784</v>
      </c>
      <c r="D56" s="441" t="s">
        <v>29</v>
      </c>
      <c r="E56" s="441">
        <v>228</v>
      </c>
      <c r="F56" s="822"/>
      <c r="G56" s="160"/>
      <c r="H56" s="182"/>
      <c r="I56" s="822"/>
      <c r="J56" s="822"/>
      <c r="K56" s="190"/>
      <c r="L56" s="190"/>
      <c r="M56" s="190"/>
      <c r="N56" s="190"/>
      <c r="O56" s="190"/>
      <c r="P56" s="821"/>
    </row>
    <row r="57" spans="1:16" s="832" customFormat="1" ht="12.75">
      <c r="A57" s="617"/>
      <c r="B57" s="831"/>
      <c r="C57" s="818" t="s">
        <v>682</v>
      </c>
      <c r="D57" s="441"/>
      <c r="E57" s="441"/>
      <c r="F57" s="822"/>
      <c r="G57" s="822"/>
      <c r="H57" s="182"/>
      <c r="I57" s="822"/>
      <c r="J57" s="822"/>
      <c r="K57" s="190"/>
      <c r="L57" s="190"/>
      <c r="M57" s="190"/>
      <c r="N57" s="190"/>
      <c r="O57" s="190"/>
      <c r="P57" s="821"/>
    </row>
    <row r="58" spans="1:16" s="832" customFormat="1" ht="25.5">
      <c r="A58" s="617">
        <v>35</v>
      </c>
      <c r="B58" s="831"/>
      <c r="C58" s="833" t="s">
        <v>684</v>
      </c>
      <c r="D58" s="819" t="s">
        <v>586</v>
      </c>
      <c r="E58" s="834">
        <f>177*0.5</f>
        <v>88.5</v>
      </c>
      <c r="F58" s="822"/>
      <c r="G58" s="160"/>
      <c r="H58" s="182"/>
      <c r="I58" s="822"/>
      <c r="J58" s="822"/>
      <c r="K58" s="190"/>
      <c r="L58" s="190"/>
      <c r="M58" s="190"/>
      <c r="N58" s="190"/>
      <c r="O58" s="190"/>
      <c r="P58" s="821"/>
    </row>
    <row r="59" spans="1:16" s="832" customFormat="1" ht="38.25">
      <c r="A59" s="617">
        <v>36</v>
      </c>
      <c r="B59" s="831"/>
      <c r="C59" s="833" t="s">
        <v>685</v>
      </c>
      <c r="D59" s="819" t="s">
        <v>436</v>
      </c>
      <c r="E59" s="835">
        <v>100</v>
      </c>
      <c r="F59" s="822"/>
      <c r="G59" s="160"/>
      <c r="H59" s="182"/>
      <c r="I59" s="822"/>
      <c r="J59" s="822"/>
      <c r="K59" s="190"/>
      <c r="L59" s="190"/>
      <c r="M59" s="190"/>
      <c r="N59" s="190"/>
      <c r="O59" s="190"/>
      <c r="P59" s="821"/>
    </row>
    <row r="60" spans="1:16" s="832" customFormat="1" ht="38.25">
      <c r="A60" s="617">
        <v>37</v>
      </c>
      <c r="B60" s="831"/>
      <c r="C60" s="833" t="s">
        <v>686</v>
      </c>
      <c r="D60" s="819" t="s">
        <v>436</v>
      </c>
      <c r="E60" s="835">
        <v>27</v>
      </c>
      <c r="F60" s="822"/>
      <c r="G60" s="160"/>
      <c r="H60" s="182"/>
      <c r="I60" s="822"/>
      <c r="J60" s="822"/>
      <c r="K60" s="190"/>
      <c r="L60" s="190"/>
      <c r="M60" s="190"/>
      <c r="N60" s="190"/>
      <c r="O60" s="190"/>
      <c r="P60" s="821"/>
    </row>
    <row r="61" spans="1:16" s="832" customFormat="1" ht="38.25">
      <c r="A61" s="617">
        <v>38</v>
      </c>
      <c r="B61" s="831"/>
      <c r="C61" s="833" t="s">
        <v>687</v>
      </c>
      <c r="D61" s="819" t="s">
        <v>436</v>
      </c>
      <c r="E61" s="835">
        <v>50</v>
      </c>
      <c r="F61" s="822"/>
      <c r="G61" s="160"/>
      <c r="H61" s="182"/>
      <c r="I61" s="822"/>
      <c r="J61" s="822"/>
      <c r="K61" s="190"/>
      <c r="L61" s="190"/>
      <c r="M61" s="190"/>
      <c r="N61" s="190"/>
      <c r="O61" s="190"/>
      <c r="P61" s="821"/>
    </row>
    <row r="62" spans="1:16" s="832" customFormat="1" ht="12.75">
      <c r="A62" s="617"/>
      <c r="B62" s="831"/>
      <c r="C62" s="818" t="s">
        <v>785</v>
      </c>
      <c r="D62" s="441"/>
      <c r="E62" s="441"/>
      <c r="F62" s="822"/>
      <c r="G62" s="822"/>
      <c r="H62" s="182"/>
      <c r="I62" s="822"/>
      <c r="J62" s="822"/>
      <c r="K62" s="190"/>
      <c r="L62" s="190"/>
      <c r="M62" s="190"/>
      <c r="N62" s="190"/>
      <c r="O62" s="190"/>
      <c r="P62" s="821"/>
    </row>
    <row r="63" spans="1:16" s="832" customFormat="1" ht="25.5">
      <c r="A63" s="617">
        <v>39</v>
      </c>
      <c r="B63" s="831"/>
      <c r="C63" s="833" t="s">
        <v>786</v>
      </c>
      <c r="D63" s="819" t="s">
        <v>146</v>
      </c>
      <c r="E63" s="835">
        <v>145</v>
      </c>
      <c r="F63" s="822"/>
      <c r="G63" s="160"/>
      <c r="H63" s="182"/>
      <c r="I63" s="822"/>
      <c r="J63" s="822"/>
      <c r="K63" s="190"/>
      <c r="L63" s="190"/>
      <c r="M63" s="190"/>
      <c r="N63" s="190"/>
      <c r="O63" s="190"/>
      <c r="P63" s="821"/>
    </row>
    <row r="64" spans="1:16" s="832" customFormat="1" ht="12.75">
      <c r="A64" s="617"/>
      <c r="B64" s="831"/>
      <c r="C64" s="818" t="s">
        <v>787</v>
      </c>
      <c r="D64" s="441"/>
      <c r="E64" s="441"/>
      <c r="F64" s="822"/>
      <c r="G64" s="822"/>
      <c r="H64" s="182"/>
      <c r="I64" s="822"/>
      <c r="J64" s="822"/>
      <c r="K64" s="190"/>
      <c r="L64" s="190"/>
      <c r="M64" s="190"/>
      <c r="N64" s="190"/>
      <c r="O64" s="190"/>
      <c r="P64" s="821"/>
    </row>
    <row r="65" spans="1:16" s="829" customFormat="1" ht="25.5">
      <c r="A65" s="617">
        <v>40</v>
      </c>
      <c r="B65" s="779"/>
      <c r="C65" s="695" t="s">
        <v>688</v>
      </c>
      <c r="D65" s="625" t="s">
        <v>140</v>
      </c>
      <c r="E65" s="836">
        <v>11</v>
      </c>
      <c r="F65" s="822"/>
      <c r="G65" s="822"/>
      <c r="H65" s="182"/>
      <c r="I65" s="822"/>
      <c r="J65" s="822"/>
      <c r="K65" s="190"/>
      <c r="L65" s="190"/>
      <c r="M65" s="190"/>
      <c r="N65" s="190"/>
      <c r="O65" s="190"/>
      <c r="P65" s="821"/>
    </row>
    <row r="66" spans="1:16" s="829" customFormat="1" ht="25.5">
      <c r="A66" s="617">
        <v>41</v>
      </c>
      <c r="B66" s="779"/>
      <c r="C66" s="695" t="s">
        <v>689</v>
      </c>
      <c r="D66" s="625" t="s">
        <v>140</v>
      </c>
      <c r="E66" s="836">
        <v>2</v>
      </c>
      <c r="F66" s="822"/>
      <c r="G66" s="822"/>
      <c r="H66" s="182"/>
      <c r="I66" s="822"/>
      <c r="J66" s="822"/>
      <c r="K66" s="190"/>
      <c r="L66" s="190"/>
      <c r="M66" s="190"/>
      <c r="N66" s="190"/>
      <c r="O66" s="190"/>
      <c r="P66" s="821"/>
    </row>
    <row r="67" spans="1:16" s="829" customFormat="1" ht="165.75">
      <c r="A67" s="617">
        <v>42</v>
      </c>
      <c r="B67" s="618"/>
      <c r="C67" s="837" t="s">
        <v>1389</v>
      </c>
      <c r="D67" s="838" t="s">
        <v>140</v>
      </c>
      <c r="E67" s="839">
        <v>92</v>
      </c>
      <c r="F67" s="160"/>
      <c r="G67" s="160"/>
      <c r="H67" s="182"/>
      <c r="I67" s="840"/>
      <c r="J67" s="840"/>
      <c r="K67" s="190"/>
      <c r="L67" s="190"/>
      <c r="M67" s="190"/>
      <c r="N67" s="190"/>
      <c r="O67" s="190"/>
      <c r="P67" s="821"/>
    </row>
    <row r="68" spans="1:16" s="829" customFormat="1" ht="102">
      <c r="A68" s="617">
        <v>43</v>
      </c>
      <c r="B68" s="618"/>
      <c r="C68" s="837" t="s">
        <v>702</v>
      </c>
      <c r="D68" s="838" t="s">
        <v>140</v>
      </c>
      <c r="E68" s="839">
        <v>26</v>
      </c>
      <c r="F68" s="160"/>
      <c r="G68" s="160"/>
      <c r="H68" s="182"/>
      <c r="I68" s="840"/>
      <c r="J68" s="840"/>
      <c r="K68" s="190"/>
      <c r="L68" s="190"/>
      <c r="M68" s="190"/>
      <c r="N68" s="190"/>
      <c r="O68" s="190"/>
      <c r="P68" s="821"/>
    </row>
    <row r="69" spans="1:16" s="829" customFormat="1" ht="153">
      <c r="A69" s="617">
        <v>44</v>
      </c>
      <c r="B69" s="618"/>
      <c r="C69" s="226" t="s">
        <v>703</v>
      </c>
      <c r="D69" s="838" t="s">
        <v>140</v>
      </c>
      <c r="E69" s="839">
        <v>57</v>
      </c>
      <c r="F69" s="160"/>
      <c r="G69" s="160"/>
      <c r="H69" s="182"/>
      <c r="I69" s="840"/>
      <c r="J69" s="840"/>
      <c r="K69" s="190"/>
      <c r="L69" s="190"/>
      <c r="M69" s="190"/>
      <c r="N69" s="190"/>
      <c r="O69" s="190"/>
      <c r="P69" s="821"/>
    </row>
    <row r="70" spans="1:16" s="829" customFormat="1" ht="76.5">
      <c r="A70" s="617">
        <v>45</v>
      </c>
      <c r="B70" s="618"/>
      <c r="C70" s="837" t="s">
        <v>690</v>
      </c>
      <c r="D70" s="838" t="s">
        <v>140</v>
      </c>
      <c r="E70" s="839">
        <v>4</v>
      </c>
      <c r="F70" s="160"/>
      <c r="G70" s="160"/>
      <c r="H70" s="182"/>
      <c r="I70" s="840"/>
      <c r="J70" s="840"/>
      <c r="K70" s="190"/>
      <c r="L70" s="190"/>
      <c r="M70" s="190"/>
      <c r="N70" s="190"/>
      <c r="O70" s="190"/>
      <c r="P70" s="821"/>
    </row>
    <row r="71" spans="1:16" s="829" customFormat="1">
      <c r="A71" s="617">
        <v>46</v>
      </c>
      <c r="B71" s="618"/>
      <c r="C71" s="837" t="s">
        <v>718</v>
      </c>
      <c r="D71" s="838" t="s">
        <v>141</v>
      </c>
      <c r="E71" s="839">
        <v>5</v>
      </c>
      <c r="F71" s="160"/>
      <c r="G71" s="160"/>
      <c r="H71" s="182"/>
      <c r="I71" s="840"/>
      <c r="J71" s="840"/>
      <c r="K71" s="190"/>
      <c r="L71" s="190"/>
      <c r="M71" s="190"/>
      <c r="N71" s="190"/>
      <c r="O71" s="190"/>
      <c r="P71" s="821"/>
    </row>
    <row r="72" spans="1:16" s="829" customFormat="1">
      <c r="A72" s="617">
        <v>47</v>
      </c>
      <c r="B72" s="618"/>
      <c r="C72" s="837" t="s">
        <v>717</v>
      </c>
      <c r="D72" s="838" t="s">
        <v>141</v>
      </c>
      <c r="E72" s="839">
        <v>3</v>
      </c>
      <c r="F72" s="160"/>
      <c r="G72" s="160"/>
      <c r="H72" s="182"/>
      <c r="I72" s="840"/>
      <c r="J72" s="840"/>
      <c r="K72" s="190"/>
      <c r="L72" s="190"/>
      <c r="M72" s="190"/>
      <c r="N72" s="190"/>
      <c r="O72" s="190"/>
      <c r="P72" s="821"/>
    </row>
    <row r="73" spans="1:16" s="829" customFormat="1">
      <c r="A73" s="617">
        <v>48</v>
      </c>
      <c r="B73" s="618"/>
      <c r="C73" s="837" t="s">
        <v>716</v>
      </c>
      <c r="D73" s="838" t="s">
        <v>141</v>
      </c>
      <c r="E73" s="839">
        <v>1</v>
      </c>
      <c r="F73" s="160"/>
      <c r="G73" s="160"/>
      <c r="H73" s="182"/>
      <c r="I73" s="840"/>
      <c r="J73" s="840"/>
      <c r="K73" s="190"/>
      <c r="L73" s="190"/>
      <c r="M73" s="190"/>
      <c r="N73" s="190"/>
      <c r="O73" s="190"/>
      <c r="P73" s="821"/>
    </row>
    <row r="74" spans="1:16" s="829" customFormat="1">
      <c r="A74" s="617">
        <v>49</v>
      </c>
      <c r="B74" s="618"/>
      <c r="C74" s="837" t="s">
        <v>715</v>
      </c>
      <c r="D74" s="838" t="s">
        <v>141</v>
      </c>
      <c r="E74" s="839">
        <v>1</v>
      </c>
      <c r="F74" s="160"/>
      <c r="G74" s="160"/>
      <c r="H74" s="182"/>
      <c r="I74" s="840"/>
      <c r="J74" s="840"/>
      <c r="K74" s="190"/>
      <c r="L74" s="190"/>
      <c r="M74" s="190"/>
      <c r="N74" s="190"/>
      <c r="O74" s="190"/>
      <c r="P74" s="821"/>
    </row>
    <row r="75" spans="1:16" s="829" customFormat="1">
      <c r="A75" s="617">
        <v>50</v>
      </c>
      <c r="B75" s="618"/>
      <c r="C75" s="837" t="s">
        <v>714</v>
      </c>
      <c r="D75" s="838" t="s">
        <v>141</v>
      </c>
      <c r="E75" s="839">
        <v>2</v>
      </c>
      <c r="F75" s="160"/>
      <c r="G75" s="160"/>
      <c r="H75" s="182"/>
      <c r="I75" s="840"/>
      <c r="J75" s="840"/>
      <c r="K75" s="190"/>
      <c r="L75" s="190"/>
      <c r="M75" s="190"/>
      <c r="N75" s="190"/>
      <c r="O75" s="190"/>
      <c r="P75" s="821"/>
    </row>
    <row r="76" spans="1:16" s="829" customFormat="1">
      <c r="A76" s="617">
        <v>51</v>
      </c>
      <c r="B76" s="618"/>
      <c r="C76" s="837" t="s">
        <v>713</v>
      </c>
      <c r="D76" s="838" t="s">
        <v>141</v>
      </c>
      <c r="E76" s="839">
        <v>2</v>
      </c>
      <c r="F76" s="160"/>
      <c r="G76" s="160"/>
      <c r="H76" s="182"/>
      <c r="I76" s="840"/>
      <c r="J76" s="840"/>
      <c r="K76" s="190"/>
      <c r="L76" s="190"/>
      <c r="M76" s="190"/>
      <c r="N76" s="190"/>
      <c r="O76" s="190"/>
      <c r="P76" s="821"/>
    </row>
    <row r="77" spans="1:16" s="829" customFormat="1">
      <c r="A77" s="617">
        <v>52</v>
      </c>
      <c r="B77" s="618"/>
      <c r="C77" s="837" t="s">
        <v>712</v>
      </c>
      <c r="D77" s="838" t="s">
        <v>141</v>
      </c>
      <c r="E77" s="839">
        <v>1</v>
      </c>
      <c r="F77" s="160"/>
      <c r="G77" s="160"/>
      <c r="H77" s="182"/>
      <c r="I77" s="840"/>
      <c r="J77" s="840"/>
      <c r="K77" s="190"/>
      <c r="L77" s="190"/>
      <c r="M77" s="190"/>
      <c r="N77" s="190"/>
      <c r="O77" s="190"/>
      <c r="P77" s="821"/>
    </row>
    <row r="78" spans="1:16" s="829" customFormat="1">
      <c r="A78" s="617">
        <v>53</v>
      </c>
      <c r="B78" s="618"/>
      <c r="C78" s="837" t="s">
        <v>711</v>
      </c>
      <c r="D78" s="838" t="s">
        <v>141</v>
      </c>
      <c r="E78" s="839">
        <v>3</v>
      </c>
      <c r="F78" s="160"/>
      <c r="G78" s="160"/>
      <c r="H78" s="182"/>
      <c r="I78" s="840"/>
      <c r="J78" s="840"/>
      <c r="K78" s="190"/>
      <c r="L78" s="190"/>
      <c r="M78" s="190"/>
      <c r="N78" s="190"/>
      <c r="O78" s="190"/>
      <c r="P78" s="821"/>
    </row>
    <row r="79" spans="1:16" s="829" customFormat="1">
      <c r="A79" s="617">
        <v>54</v>
      </c>
      <c r="B79" s="618"/>
      <c r="C79" s="837" t="s">
        <v>710</v>
      </c>
      <c r="D79" s="838" t="s">
        <v>141</v>
      </c>
      <c r="E79" s="839">
        <v>4</v>
      </c>
      <c r="F79" s="160"/>
      <c r="G79" s="160"/>
      <c r="H79" s="182"/>
      <c r="I79" s="840"/>
      <c r="J79" s="840"/>
      <c r="K79" s="190"/>
      <c r="L79" s="190"/>
      <c r="M79" s="190"/>
      <c r="N79" s="190"/>
      <c r="O79" s="190"/>
      <c r="P79" s="821"/>
    </row>
    <row r="80" spans="1:16" s="829" customFormat="1">
      <c r="A80" s="617">
        <v>55</v>
      </c>
      <c r="B80" s="618"/>
      <c r="C80" s="837" t="s">
        <v>709</v>
      </c>
      <c r="D80" s="838" t="s">
        <v>141</v>
      </c>
      <c r="E80" s="839">
        <v>3</v>
      </c>
      <c r="F80" s="160"/>
      <c r="G80" s="160"/>
      <c r="H80" s="182"/>
      <c r="I80" s="840"/>
      <c r="J80" s="840"/>
      <c r="K80" s="190"/>
      <c r="L80" s="190"/>
      <c r="M80" s="190"/>
      <c r="N80" s="190"/>
      <c r="O80" s="190"/>
      <c r="P80" s="821"/>
    </row>
    <row r="81" spans="1:16" s="829" customFormat="1">
      <c r="A81" s="617">
        <v>56</v>
      </c>
      <c r="B81" s="618"/>
      <c r="C81" s="837" t="s">
        <v>708</v>
      </c>
      <c r="D81" s="838" t="s">
        <v>141</v>
      </c>
      <c r="E81" s="839">
        <v>8</v>
      </c>
      <c r="F81" s="160"/>
      <c r="G81" s="160"/>
      <c r="H81" s="182"/>
      <c r="I81" s="840"/>
      <c r="J81" s="840"/>
      <c r="K81" s="190"/>
      <c r="L81" s="190"/>
      <c r="M81" s="190"/>
      <c r="N81" s="190"/>
      <c r="O81" s="190"/>
      <c r="P81" s="821"/>
    </row>
    <row r="82" spans="1:16" s="829" customFormat="1">
      <c r="A82" s="617">
        <v>57</v>
      </c>
      <c r="B82" s="618"/>
      <c r="C82" s="837" t="s">
        <v>707</v>
      </c>
      <c r="D82" s="838" t="s">
        <v>141</v>
      </c>
      <c r="E82" s="839">
        <v>2</v>
      </c>
      <c r="F82" s="160"/>
      <c r="G82" s="160"/>
      <c r="H82" s="182"/>
      <c r="I82" s="840"/>
      <c r="J82" s="840"/>
      <c r="K82" s="190"/>
      <c r="L82" s="190"/>
      <c r="M82" s="190"/>
      <c r="N82" s="190"/>
      <c r="O82" s="190"/>
      <c r="P82" s="821"/>
    </row>
    <row r="83" spans="1:16" s="829" customFormat="1">
      <c r="A83" s="617">
        <v>58</v>
      </c>
      <c r="B83" s="618"/>
      <c r="C83" s="837" t="s">
        <v>706</v>
      </c>
      <c r="D83" s="838" t="s">
        <v>141</v>
      </c>
      <c r="E83" s="839">
        <v>1</v>
      </c>
      <c r="F83" s="160"/>
      <c r="G83" s="160"/>
      <c r="H83" s="182"/>
      <c r="I83" s="840"/>
      <c r="J83" s="840"/>
      <c r="K83" s="190"/>
      <c r="L83" s="190"/>
      <c r="M83" s="190"/>
      <c r="N83" s="190"/>
      <c r="O83" s="190"/>
      <c r="P83" s="821"/>
    </row>
    <row r="84" spans="1:16" s="829" customFormat="1">
      <c r="A84" s="617">
        <v>59</v>
      </c>
      <c r="B84" s="618"/>
      <c r="C84" s="837" t="s">
        <v>705</v>
      </c>
      <c r="D84" s="838" t="s">
        <v>141</v>
      </c>
      <c r="E84" s="839">
        <v>1</v>
      </c>
      <c r="F84" s="160"/>
      <c r="G84" s="160"/>
      <c r="H84" s="182"/>
      <c r="I84" s="840"/>
      <c r="J84" s="840"/>
      <c r="K84" s="190"/>
      <c r="L84" s="190"/>
      <c r="M84" s="190"/>
      <c r="N84" s="190"/>
      <c r="O84" s="190"/>
      <c r="P84" s="821"/>
    </row>
    <row r="85" spans="1:16" s="829" customFormat="1">
      <c r="A85" s="617">
        <v>60</v>
      </c>
      <c r="B85" s="618"/>
      <c r="C85" s="837" t="s">
        <v>704</v>
      </c>
      <c r="D85" s="838" t="s">
        <v>141</v>
      </c>
      <c r="E85" s="839">
        <v>1</v>
      </c>
      <c r="F85" s="160"/>
      <c r="G85" s="160"/>
      <c r="H85" s="182"/>
      <c r="I85" s="840"/>
      <c r="J85" s="840"/>
      <c r="K85" s="190"/>
      <c r="L85" s="190"/>
      <c r="M85" s="190"/>
      <c r="N85" s="190"/>
      <c r="O85" s="190"/>
      <c r="P85" s="821"/>
    </row>
    <row r="86" spans="1:16" s="829" customFormat="1">
      <c r="A86" s="617">
        <v>61</v>
      </c>
      <c r="B86" s="618"/>
      <c r="C86" s="837" t="s">
        <v>693</v>
      </c>
      <c r="D86" s="838" t="s">
        <v>141</v>
      </c>
      <c r="E86" s="839">
        <v>1</v>
      </c>
      <c r="F86" s="160"/>
      <c r="G86" s="160"/>
      <c r="H86" s="182"/>
      <c r="I86" s="840"/>
      <c r="J86" s="840"/>
      <c r="K86" s="190"/>
      <c r="L86" s="190"/>
      <c r="M86" s="190"/>
      <c r="N86" s="190"/>
      <c r="O86" s="190"/>
      <c r="P86" s="821"/>
    </row>
    <row r="87" spans="1:16" s="829" customFormat="1">
      <c r="A87" s="617">
        <v>62</v>
      </c>
      <c r="B87" s="618"/>
      <c r="C87" s="837" t="s">
        <v>692</v>
      </c>
      <c r="D87" s="838" t="s">
        <v>141</v>
      </c>
      <c r="E87" s="839">
        <v>1</v>
      </c>
      <c r="F87" s="160"/>
      <c r="G87" s="160"/>
      <c r="H87" s="182"/>
      <c r="I87" s="840"/>
      <c r="J87" s="840"/>
      <c r="K87" s="190"/>
      <c r="L87" s="190"/>
      <c r="M87" s="190"/>
      <c r="N87" s="190"/>
      <c r="O87" s="190"/>
      <c r="P87" s="821"/>
    </row>
    <row r="88" spans="1:16" s="829" customFormat="1">
      <c r="A88" s="617">
        <v>63</v>
      </c>
      <c r="B88" s="618"/>
      <c r="C88" s="837" t="s">
        <v>691</v>
      </c>
      <c r="D88" s="838" t="s">
        <v>141</v>
      </c>
      <c r="E88" s="839">
        <v>1</v>
      </c>
      <c r="F88" s="160"/>
      <c r="G88" s="160"/>
      <c r="H88" s="182"/>
      <c r="I88" s="840"/>
      <c r="J88" s="840"/>
      <c r="K88" s="190"/>
      <c r="L88" s="190"/>
      <c r="M88" s="190"/>
      <c r="N88" s="190"/>
      <c r="O88" s="190"/>
      <c r="P88" s="821"/>
    </row>
    <row r="89" spans="1:16" s="829" customFormat="1">
      <c r="A89" s="617">
        <v>64</v>
      </c>
      <c r="B89" s="618"/>
      <c r="C89" s="837" t="s">
        <v>694</v>
      </c>
      <c r="D89" s="838" t="s">
        <v>141</v>
      </c>
      <c r="E89" s="839">
        <v>1</v>
      </c>
      <c r="F89" s="160"/>
      <c r="G89" s="160"/>
      <c r="H89" s="182"/>
      <c r="I89" s="840"/>
      <c r="J89" s="840"/>
      <c r="K89" s="190"/>
      <c r="L89" s="190"/>
      <c r="M89" s="190"/>
      <c r="N89" s="190"/>
      <c r="O89" s="190"/>
      <c r="P89" s="821"/>
    </row>
    <row r="90" spans="1:16" s="829" customFormat="1">
      <c r="A90" s="617">
        <v>65</v>
      </c>
      <c r="B90" s="618"/>
      <c r="C90" s="837" t="s">
        <v>695</v>
      </c>
      <c r="D90" s="838" t="s">
        <v>141</v>
      </c>
      <c r="E90" s="839">
        <v>1</v>
      </c>
      <c r="F90" s="160"/>
      <c r="G90" s="160"/>
      <c r="H90" s="182"/>
      <c r="I90" s="840"/>
      <c r="J90" s="840"/>
      <c r="K90" s="190"/>
      <c r="L90" s="190"/>
      <c r="M90" s="190"/>
      <c r="N90" s="190"/>
      <c r="O90" s="190"/>
      <c r="P90" s="821"/>
    </row>
    <row r="91" spans="1:16" s="829" customFormat="1">
      <c r="A91" s="617">
        <v>66</v>
      </c>
      <c r="B91" s="618"/>
      <c r="C91" s="837" t="s">
        <v>696</v>
      </c>
      <c r="D91" s="838" t="s">
        <v>141</v>
      </c>
      <c r="E91" s="839">
        <v>1</v>
      </c>
      <c r="F91" s="160"/>
      <c r="G91" s="160"/>
      <c r="H91" s="182"/>
      <c r="I91" s="840"/>
      <c r="J91" s="840"/>
      <c r="K91" s="190"/>
      <c r="L91" s="190"/>
      <c r="M91" s="190"/>
      <c r="N91" s="190"/>
      <c r="O91" s="190"/>
      <c r="P91" s="821"/>
    </row>
    <row r="92" spans="1:16" s="829" customFormat="1">
      <c r="A92" s="617">
        <v>67</v>
      </c>
      <c r="B92" s="618"/>
      <c r="C92" s="837" t="s">
        <v>697</v>
      </c>
      <c r="D92" s="838" t="s">
        <v>141</v>
      </c>
      <c r="E92" s="839">
        <v>1</v>
      </c>
      <c r="F92" s="160"/>
      <c r="G92" s="160"/>
      <c r="H92" s="182"/>
      <c r="I92" s="840"/>
      <c r="J92" s="840"/>
      <c r="K92" s="190"/>
      <c r="L92" s="190"/>
      <c r="M92" s="190"/>
      <c r="N92" s="190"/>
      <c r="O92" s="190"/>
      <c r="P92" s="821"/>
    </row>
    <row r="93" spans="1:16" s="829" customFormat="1">
      <c r="A93" s="617">
        <v>68</v>
      </c>
      <c r="B93" s="618"/>
      <c r="C93" s="837" t="s">
        <v>698</v>
      </c>
      <c r="D93" s="838" t="s">
        <v>141</v>
      </c>
      <c r="E93" s="839">
        <v>1</v>
      </c>
      <c r="F93" s="160"/>
      <c r="G93" s="160"/>
      <c r="H93" s="182"/>
      <c r="I93" s="840"/>
      <c r="J93" s="840"/>
      <c r="K93" s="190"/>
      <c r="L93" s="190"/>
      <c r="M93" s="190"/>
      <c r="N93" s="190"/>
      <c r="O93" s="190"/>
      <c r="P93" s="821"/>
    </row>
    <row r="94" spans="1:16" s="829" customFormat="1">
      <c r="A94" s="617">
        <v>69</v>
      </c>
      <c r="B94" s="618"/>
      <c r="C94" s="837" t="s">
        <v>699</v>
      </c>
      <c r="D94" s="838" t="s">
        <v>141</v>
      </c>
      <c r="E94" s="839">
        <v>1</v>
      </c>
      <c r="F94" s="160"/>
      <c r="G94" s="160"/>
      <c r="H94" s="182"/>
      <c r="I94" s="840"/>
      <c r="J94" s="840"/>
      <c r="K94" s="190"/>
      <c r="L94" s="190"/>
      <c r="M94" s="190"/>
      <c r="N94" s="190"/>
      <c r="O94" s="190"/>
      <c r="P94" s="821"/>
    </row>
    <row r="95" spans="1:16" s="829" customFormat="1">
      <c r="A95" s="617">
        <v>70</v>
      </c>
      <c r="B95" s="618"/>
      <c r="C95" s="837" t="s">
        <v>700</v>
      </c>
      <c r="D95" s="838" t="s">
        <v>141</v>
      </c>
      <c r="E95" s="839">
        <v>1</v>
      </c>
      <c r="F95" s="160"/>
      <c r="G95" s="160"/>
      <c r="H95" s="182"/>
      <c r="I95" s="840"/>
      <c r="J95" s="840"/>
      <c r="K95" s="190"/>
      <c r="L95" s="190"/>
      <c r="M95" s="190"/>
      <c r="N95" s="190"/>
      <c r="O95" s="190"/>
      <c r="P95" s="821"/>
    </row>
    <row r="96" spans="1:16" s="829" customFormat="1">
      <c r="A96" s="617">
        <v>71</v>
      </c>
      <c r="B96" s="618"/>
      <c r="C96" s="837" t="s">
        <v>701</v>
      </c>
      <c r="D96" s="838" t="s">
        <v>141</v>
      </c>
      <c r="E96" s="839">
        <v>1</v>
      </c>
      <c r="F96" s="160"/>
      <c r="G96" s="160"/>
      <c r="H96" s="182"/>
      <c r="I96" s="840"/>
      <c r="J96" s="840"/>
      <c r="K96" s="190"/>
      <c r="L96" s="190"/>
      <c r="M96" s="190"/>
      <c r="N96" s="190"/>
      <c r="O96" s="190"/>
      <c r="P96" s="821"/>
    </row>
    <row r="97" spans="1:16" s="829" customFormat="1" ht="114.75">
      <c r="A97" s="617">
        <v>72</v>
      </c>
      <c r="B97" s="618"/>
      <c r="C97" s="837" t="s">
        <v>1724</v>
      </c>
      <c r="D97" s="838" t="s">
        <v>146</v>
      </c>
      <c r="E97" s="839">
        <v>232.5</v>
      </c>
      <c r="F97" s="160"/>
      <c r="G97" s="160"/>
      <c r="H97" s="182"/>
      <c r="I97" s="840"/>
      <c r="J97" s="840"/>
      <c r="K97" s="190"/>
      <c r="L97" s="190"/>
      <c r="M97" s="190"/>
      <c r="N97" s="190"/>
      <c r="O97" s="190"/>
      <c r="P97" s="821"/>
    </row>
    <row r="98" spans="1:16" s="829" customFormat="1" ht="114.75">
      <c r="A98" s="617">
        <v>73</v>
      </c>
      <c r="B98" s="618"/>
      <c r="C98" s="837" t="s">
        <v>1725</v>
      </c>
      <c r="D98" s="838" t="s">
        <v>140</v>
      </c>
      <c r="E98" s="839">
        <v>2</v>
      </c>
      <c r="F98" s="160"/>
      <c r="G98" s="160"/>
      <c r="H98" s="182"/>
      <c r="I98" s="840"/>
      <c r="J98" s="840"/>
      <c r="K98" s="190"/>
      <c r="L98" s="190"/>
      <c r="M98" s="190"/>
      <c r="N98" s="190"/>
      <c r="O98" s="190"/>
      <c r="P98" s="821"/>
    </row>
    <row r="99" spans="1:16" s="846" customFormat="1">
      <c r="A99" s="617"/>
      <c r="B99" s="841"/>
      <c r="C99" s="697" t="s">
        <v>967</v>
      </c>
      <c r="D99" s="842"/>
      <c r="E99" s="843"/>
      <c r="F99" s="552"/>
      <c r="G99" s="844"/>
      <c r="H99" s="845"/>
      <c r="I99" s="552"/>
      <c r="J99" s="552"/>
      <c r="K99" s="729"/>
      <c r="L99" s="729"/>
      <c r="M99" s="729"/>
      <c r="N99" s="729"/>
      <c r="O99" s="729"/>
      <c r="P99" s="732"/>
    </row>
    <row r="100" spans="1:16" s="738" customFormat="1" ht="15">
      <c r="A100" s="617"/>
      <c r="B100" s="779"/>
      <c r="C100" s="847" t="s">
        <v>816</v>
      </c>
      <c r="D100" s="625"/>
      <c r="E100" s="848"/>
      <c r="F100" s="160"/>
      <c r="G100" s="160"/>
      <c r="H100" s="160"/>
      <c r="I100" s="849"/>
      <c r="J100" s="849"/>
      <c r="K100" s="729"/>
      <c r="L100" s="729"/>
      <c r="M100" s="729"/>
      <c r="N100" s="729"/>
      <c r="O100" s="729"/>
      <c r="P100" s="732"/>
    </row>
    <row r="101" spans="1:16" s="738" customFormat="1" ht="25.5">
      <c r="A101" s="617">
        <v>74</v>
      </c>
      <c r="B101" s="779"/>
      <c r="C101" s="850" t="s">
        <v>797</v>
      </c>
      <c r="D101" s="15" t="s">
        <v>29</v>
      </c>
      <c r="E101" s="441">
        <v>640</v>
      </c>
      <c r="F101" s="160"/>
      <c r="G101" s="160"/>
      <c r="H101" s="160"/>
      <c r="I101" s="160"/>
      <c r="J101" s="160"/>
      <c r="K101" s="729"/>
      <c r="L101" s="729"/>
      <c r="M101" s="729"/>
      <c r="N101" s="729"/>
      <c r="O101" s="729"/>
      <c r="P101" s="732"/>
    </row>
    <row r="102" spans="1:16" s="738" customFormat="1" ht="25.5">
      <c r="A102" s="617">
        <v>75</v>
      </c>
      <c r="B102" s="779"/>
      <c r="C102" s="851" t="s">
        <v>969</v>
      </c>
      <c r="D102" s="15" t="s">
        <v>586</v>
      </c>
      <c r="E102" s="441">
        <f>14.1*4</f>
        <v>56.4</v>
      </c>
      <c r="F102" s="160"/>
      <c r="G102" s="160"/>
      <c r="H102" s="160"/>
      <c r="I102" s="160"/>
      <c r="J102" s="160"/>
      <c r="K102" s="729"/>
      <c r="L102" s="729"/>
      <c r="M102" s="729"/>
      <c r="N102" s="729"/>
      <c r="O102" s="729"/>
      <c r="P102" s="732"/>
    </row>
    <row r="103" spans="1:16" s="738" customFormat="1" ht="25.5">
      <c r="A103" s="617">
        <v>76</v>
      </c>
      <c r="B103" s="779"/>
      <c r="C103" s="852" t="s">
        <v>798</v>
      </c>
      <c r="D103" s="15" t="s">
        <v>799</v>
      </c>
      <c r="E103" s="441">
        <f>(1.6335+0.157)*4</f>
        <v>7.1619999999999999</v>
      </c>
      <c r="F103" s="160"/>
      <c r="G103" s="160"/>
      <c r="H103" s="160"/>
      <c r="I103" s="160"/>
      <c r="J103" s="160"/>
      <c r="K103" s="729"/>
      <c r="L103" s="729"/>
      <c r="M103" s="729"/>
      <c r="N103" s="729"/>
      <c r="O103" s="729"/>
      <c r="P103" s="732"/>
    </row>
    <row r="104" spans="1:16" s="738" customFormat="1" ht="25.5">
      <c r="A104" s="617">
        <v>77</v>
      </c>
      <c r="B104" s="779"/>
      <c r="C104" s="852" t="s">
        <v>965</v>
      </c>
      <c r="D104" s="15" t="s">
        <v>586</v>
      </c>
      <c r="E104" s="441">
        <f>22.43*4</f>
        <v>89.72</v>
      </c>
      <c r="F104" s="160"/>
      <c r="G104" s="160"/>
      <c r="H104" s="160"/>
      <c r="I104" s="160"/>
      <c r="J104" s="160"/>
      <c r="K104" s="729"/>
      <c r="L104" s="729"/>
      <c r="M104" s="729"/>
      <c r="N104" s="729"/>
      <c r="O104" s="729"/>
      <c r="P104" s="732"/>
    </row>
    <row r="105" spans="1:16" s="738" customFormat="1" ht="51">
      <c r="A105" s="617">
        <v>78</v>
      </c>
      <c r="B105" s="853"/>
      <c r="C105" s="852" t="s">
        <v>817</v>
      </c>
      <c r="D105" s="853" t="s">
        <v>586</v>
      </c>
      <c r="E105" s="853">
        <f>5.824*4</f>
        <v>23.295999999999999</v>
      </c>
      <c r="F105" s="160"/>
      <c r="G105" s="160"/>
      <c r="H105" s="160"/>
      <c r="I105" s="854"/>
      <c r="J105" s="854"/>
      <c r="K105" s="729"/>
      <c r="L105" s="729"/>
      <c r="M105" s="729"/>
      <c r="N105" s="729"/>
      <c r="O105" s="729"/>
      <c r="P105" s="732"/>
    </row>
    <row r="106" spans="1:16" s="738" customFormat="1" ht="38.25">
      <c r="A106" s="617">
        <v>79</v>
      </c>
      <c r="B106" s="855"/>
      <c r="C106" s="856" t="s">
        <v>810</v>
      </c>
      <c r="D106" s="857" t="s">
        <v>799</v>
      </c>
      <c r="E106" s="858">
        <f>(0.18538+0.527+0.477)*4</f>
        <v>4.7575199999999995</v>
      </c>
      <c r="F106" s="160"/>
      <c r="G106" s="160"/>
      <c r="H106" s="160"/>
      <c r="I106" s="859"/>
      <c r="J106" s="859"/>
      <c r="K106" s="729"/>
      <c r="L106" s="729"/>
      <c r="M106" s="729"/>
      <c r="N106" s="729"/>
      <c r="O106" s="729"/>
      <c r="P106" s="732"/>
    </row>
    <row r="107" spans="1:16" s="738" customFormat="1">
      <c r="A107" s="617">
        <v>80</v>
      </c>
      <c r="B107" s="779"/>
      <c r="C107" s="850" t="s">
        <v>1275</v>
      </c>
      <c r="D107" s="15" t="s">
        <v>140</v>
      </c>
      <c r="E107" s="441">
        <v>224</v>
      </c>
      <c r="F107" s="160"/>
      <c r="G107" s="160"/>
      <c r="H107" s="160"/>
      <c r="I107" s="160"/>
      <c r="J107" s="160"/>
      <c r="K107" s="729"/>
      <c r="L107" s="729"/>
      <c r="M107" s="729"/>
      <c r="N107" s="729"/>
      <c r="O107" s="729"/>
      <c r="P107" s="732"/>
    </row>
    <row r="108" spans="1:16" s="846" customFormat="1">
      <c r="A108" s="617">
        <v>81</v>
      </c>
      <c r="B108" s="841"/>
      <c r="C108" s="860" t="s">
        <v>1276</v>
      </c>
      <c r="D108" s="842" t="s">
        <v>29</v>
      </c>
      <c r="E108" s="843">
        <v>359.72</v>
      </c>
      <c r="F108" s="160"/>
      <c r="G108" s="160"/>
      <c r="H108" s="160"/>
      <c r="I108" s="160"/>
      <c r="J108" s="776"/>
      <c r="K108" s="729"/>
      <c r="L108" s="729"/>
      <c r="M108" s="729"/>
      <c r="N108" s="729"/>
      <c r="O108" s="729"/>
      <c r="P108" s="732"/>
    </row>
    <row r="109" spans="1:16" s="738" customFormat="1">
      <c r="A109" s="617"/>
      <c r="B109" s="861"/>
      <c r="C109" s="862" t="s">
        <v>966</v>
      </c>
      <c r="D109" s="863"/>
      <c r="E109" s="864"/>
      <c r="F109" s="844"/>
      <c r="G109" s="844"/>
      <c r="H109" s="844"/>
      <c r="I109" s="844"/>
      <c r="J109" s="844"/>
      <c r="K109" s="729"/>
      <c r="L109" s="729"/>
      <c r="M109" s="729"/>
      <c r="N109" s="729"/>
      <c r="O109" s="729"/>
      <c r="P109" s="732"/>
    </row>
    <row r="110" spans="1:16" s="846" customFormat="1" ht="25.5">
      <c r="A110" s="617">
        <v>82</v>
      </c>
      <c r="B110" s="841"/>
      <c r="C110" s="860" t="s">
        <v>1726</v>
      </c>
      <c r="D110" s="842" t="s">
        <v>29</v>
      </c>
      <c r="E110" s="843">
        <f>34.6*4</f>
        <v>138.4</v>
      </c>
      <c r="F110" s="160"/>
      <c r="G110" s="822"/>
      <c r="H110" s="182"/>
      <c r="I110" s="746"/>
      <c r="J110" s="776"/>
      <c r="K110" s="729"/>
      <c r="L110" s="729"/>
      <c r="M110" s="729"/>
      <c r="N110" s="729"/>
      <c r="O110" s="729"/>
      <c r="P110" s="732"/>
    </row>
    <row r="111" spans="1:16" s="846" customFormat="1" ht="38.25">
      <c r="A111" s="617">
        <v>83</v>
      </c>
      <c r="B111" s="841"/>
      <c r="C111" s="865" t="s">
        <v>977</v>
      </c>
      <c r="D111" s="842" t="s">
        <v>29</v>
      </c>
      <c r="E111" s="843">
        <f>41.4*4</f>
        <v>165.6</v>
      </c>
      <c r="F111" s="160"/>
      <c r="G111" s="822"/>
      <c r="H111" s="182"/>
      <c r="I111" s="746"/>
      <c r="J111" s="776"/>
      <c r="K111" s="729"/>
      <c r="L111" s="729"/>
      <c r="M111" s="729"/>
      <c r="N111" s="729"/>
      <c r="O111" s="729"/>
      <c r="P111" s="732"/>
    </row>
    <row r="112" spans="1:16" s="846" customFormat="1">
      <c r="A112" s="617">
        <v>84</v>
      </c>
      <c r="B112" s="841"/>
      <c r="C112" s="860" t="s">
        <v>974</v>
      </c>
      <c r="D112" s="842" t="s">
        <v>140</v>
      </c>
      <c r="E112" s="843">
        <f>52*4</f>
        <v>208</v>
      </c>
      <c r="F112" s="160"/>
      <c r="G112" s="822"/>
      <c r="H112" s="182"/>
      <c r="I112" s="746"/>
      <c r="J112" s="776"/>
      <c r="K112" s="729"/>
      <c r="L112" s="729"/>
      <c r="M112" s="729"/>
      <c r="N112" s="729"/>
      <c r="O112" s="729"/>
      <c r="P112" s="732"/>
    </row>
    <row r="113" spans="1:16" s="846" customFormat="1">
      <c r="A113" s="617">
        <v>85</v>
      </c>
      <c r="B113" s="841"/>
      <c r="C113" s="860" t="s">
        <v>975</v>
      </c>
      <c r="D113" s="842" t="s">
        <v>146</v>
      </c>
      <c r="E113" s="843">
        <f>32*4</f>
        <v>128</v>
      </c>
      <c r="F113" s="160"/>
      <c r="G113" s="160"/>
      <c r="H113" s="160"/>
      <c r="I113" s="160"/>
      <c r="J113" s="776"/>
      <c r="K113" s="729"/>
      <c r="L113" s="729"/>
      <c r="M113" s="729"/>
      <c r="N113" s="729"/>
      <c r="O113" s="729"/>
      <c r="P113" s="732"/>
    </row>
    <row r="114" spans="1:16" s="846" customFormat="1">
      <c r="A114" s="617">
        <v>86</v>
      </c>
      <c r="B114" s="841"/>
      <c r="C114" s="860" t="s">
        <v>976</v>
      </c>
      <c r="D114" s="842" t="s">
        <v>29</v>
      </c>
      <c r="E114" s="843">
        <f>27.3*4</f>
        <v>109.2</v>
      </c>
      <c r="F114" s="160"/>
      <c r="G114" s="822"/>
      <c r="H114" s="182"/>
      <c r="I114" s="746"/>
      <c r="J114" s="776"/>
      <c r="K114" s="729"/>
      <c r="L114" s="729"/>
      <c r="M114" s="729"/>
      <c r="N114" s="729"/>
      <c r="O114" s="729"/>
      <c r="P114" s="732"/>
    </row>
    <row r="115" spans="1:16" s="846" customFormat="1" ht="38.25">
      <c r="A115" s="617">
        <v>87</v>
      </c>
      <c r="B115" s="841"/>
      <c r="C115" s="866" t="s">
        <v>1731</v>
      </c>
      <c r="D115" s="842" t="s">
        <v>140</v>
      </c>
      <c r="E115" s="843">
        <f>1*4</f>
        <v>4</v>
      </c>
      <c r="F115" s="867"/>
      <c r="G115" s="868"/>
      <c r="H115" s="869"/>
      <c r="I115" s="781"/>
      <c r="J115" s="870"/>
      <c r="K115" s="729"/>
      <c r="L115" s="729"/>
      <c r="M115" s="729"/>
      <c r="N115" s="729"/>
      <c r="O115" s="729"/>
      <c r="P115" s="732"/>
    </row>
    <row r="116" spans="1:16" s="846" customFormat="1">
      <c r="A116" s="617">
        <v>88</v>
      </c>
      <c r="B116" s="841"/>
      <c r="C116" s="866" t="s">
        <v>1732</v>
      </c>
      <c r="D116" s="842" t="s">
        <v>29</v>
      </c>
      <c r="E116" s="843">
        <f>89.93*4</f>
        <v>359.72</v>
      </c>
      <c r="F116" s="867"/>
      <c r="G116" s="868"/>
      <c r="H116" s="869"/>
      <c r="I116" s="781"/>
      <c r="J116" s="870"/>
      <c r="K116" s="729"/>
      <c r="L116" s="729"/>
      <c r="M116" s="729"/>
      <c r="N116" s="729"/>
      <c r="O116" s="729"/>
      <c r="P116" s="732"/>
    </row>
    <row r="117" spans="1:16" s="846" customFormat="1">
      <c r="A117" s="617">
        <v>89</v>
      </c>
      <c r="B117" s="841"/>
      <c r="C117" s="826" t="s">
        <v>860</v>
      </c>
      <c r="D117" s="441" t="s">
        <v>29</v>
      </c>
      <c r="E117" s="843">
        <f>89.93*4</f>
        <v>359.72</v>
      </c>
      <c r="F117" s="867"/>
      <c r="G117" s="868"/>
      <c r="H117" s="869"/>
      <c r="I117" s="781"/>
      <c r="J117" s="870"/>
      <c r="K117" s="729"/>
      <c r="L117" s="729"/>
      <c r="M117" s="729"/>
      <c r="N117" s="729"/>
      <c r="O117" s="729"/>
      <c r="P117" s="732"/>
    </row>
    <row r="118" spans="1:16" s="846" customFormat="1">
      <c r="A118" s="617">
        <v>90</v>
      </c>
      <c r="B118" s="841"/>
      <c r="C118" s="826" t="s">
        <v>1733</v>
      </c>
      <c r="D118" s="441" t="s">
        <v>145</v>
      </c>
      <c r="E118" s="441">
        <f>33*4</f>
        <v>132</v>
      </c>
      <c r="F118" s="867"/>
      <c r="G118" s="868"/>
      <c r="H118" s="869"/>
      <c r="I118" s="781"/>
      <c r="J118" s="870"/>
      <c r="K118" s="729"/>
      <c r="L118" s="729"/>
      <c r="M118" s="729"/>
      <c r="N118" s="729"/>
      <c r="O118" s="729"/>
      <c r="P118" s="732"/>
    </row>
    <row r="119" spans="1:16" s="846" customFormat="1">
      <c r="A119" s="617">
        <v>91</v>
      </c>
      <c r="B119" s="841"/>
      <c r="C119" s="826" t="s">
        <v>1734</v>
      </c>
      <c r="D119" s="441" t="s">
        <v>145</v>
      </c>
      <c r="E119" s="441">
        <f>3.2*3*4</f>
        <v>38.400000000000006</v>
      </c>
      <c r="F119" s="867"/>
      <c r="G119" s="868"/>
      <c r="H119" s="869"/>
      <c r="I119" s="781"/>
      <c r="J119" s="870"/>
      <c r="K119" s="729"/>
      <c r="L119" s="729"/>
      <c r="M119" s="729"/>
      <c r="N119" s="729"/>
      <c r="O119" s="729"/>
      <c r="P119" s="732"/>
    </row>
    <row r="120" spans="1:16" s="846" customFormat="1">
      <c r="A120" s="617">
        <v>92</v>
      </c>
      <c r="B120" s="841"/>
      <c r="C120" s="697" t="s">
        <v>1735</v>
      </c>
      <c r="D120" s="842"/>
      <c r="E120" s="843"/>
      <c r="F120" s="867"/>
      <c r="G120" s="868"/>
      <c r="H120" s="869"/>
      <c r="I120" s="781"/>
      <c r="J120" s="870"/>
      <c r="K120" s="729"/>
      <c r="L120" s="729"/>
      <c r="M120" s="729"/>
      <c r="N120" s="729"/>
      <c r="O120" s="729"/>
      <c r="P120" s="732"/>
    </row>
    <row r="121" spans="1:16" s="846" customFormat="1" ht="51">
      <c r="A121" s="617">
        <v>93</v>
      </c>
      <c r="B121" s="841"/>
      <c r="C121" s="866" t="s">
        <v>1736</v>
      </c>
      <c r="D121" s="842" t="s">
        <v>140</v>
      </c>
      <c r="E121" s="843">
        <f>9*4</f>
        <v>36</v>
      </c>
      <c r="F121" s="867"/>
      <c r="G121" s="868"/>
      <c r="H121" s="869"/>
      <c r="I121" s="781"/>
      <c r="J121" s="870"/>
      <c r="K121" s="729"/>
      <c r="L121" s="729"/>
      <c r="M121" s="729"/>
      <c r="N121" s="729"/>
      <c r="O121" s="729"/>
      <c r="P121" s="732"/>
    </row>
    <row r="122" spans="1:16" s="846" customFormat="1" ht="51">
      <c r="A122" s="617">
        <v>94</v>
      </c>
      <c r="B122" s="841"/>
      <c r="C122" s="866" t="s">
        <v>1737</v>
      </c>
      <c r="D122" s="842" t="s">
        <v>140</v>
      </c>
      <c r="E122" s="843">
        <f>30*4</f>
        <v>120</v>
      </c>
      <c r="F122" s="867"/>
      <c r="G122" s="868"/>
      <c r="H122" s="869"/>
      <c r="I122" s="781"/>
      <c r="J122" s="870"/>
      <c r="K122" s="729"/>
      <c r="L122" s="729"/>
      <c r="M122" s="729"/>
      <c r="N122" s="729"/>
      <c r="O122" s="729"/>
      <c r="P122" s="732"/>
    </row>
    <row r="123" spans="1:16" s="846" customFormat="1" ht="38.25">
      <c r="A123" s="617">
        <v>95</v>
      </c>
      <c r="B123" s="841"/>
      <c r="C123" s="866" t="s">
        <v>1738</v>
      </c>
      <c r="D123" s="842" t="s">
        <v>140</v>
      </c>
      <c r="E123" s="843">
        <f>9*4</f>
        <v>36</v>
      </c>
      <c r="F123" s="867"/>
      <c r="G123" s="868"/>
      <c r="H123" s="869"/>
      <c r="I123" s="781"/>
      <c r="J123" s="870"/>
      <c r="K123" s="729"/>
      <c r="L123" s="729"/>
      <c r="M123" s="729"/>
      <c r="N123" s="729"/>
      <c r="O123" s="729"/>
      <c r="P123" s="732"/>
    </row>
    <row r="124" spans="1:16" s="846" customFormat="1" ht="38.25">
      <c r="A124" s="617">
        <v>96</v>
      </c>
      <c r="B124" s="841"/>
      <c r="C124" s="866" t="s">
        <v>1739</v>
      </c>
      <c r="D124" s="842" t="s">
        <v>140</v>
      </c>
      <c r="E124" s="843">
        <f>4*4</f>
        <v>16</v>
      </c>
      <c r="F124" s="867"/>
      <c r="G124" s="868"/>
      <c r="H124" s="869"/>
      <c r="I124" s="781"/>
      <c r="J124" s="870"/>
      <c r="K124" s="729"/>
      <c r="L124" s="729"/>
      <c r="M124" s="729"/>
      <c r="N124" s="729"/>
      <c r="O124" s="729"/>
      <c r="P124" s="732"/>
    </row>
    <row r="125" spans="1:16" s="846" customFormat="1" ht="51">
      <c r="A125" s="617">
        <v>97</v>
      </c>
      <c r="B125" s="841"/>
      <c r="C125" s="866" t="s">
        <v>1740</v>
      </c>
      <c r="D125" s="842" t="s">
        <v>140</v>
      </c>
      <c r="E125" s="843">
        <f>1*4</f>
        <v>4</v>
      </c>
      <c r="F125" s="867"/>
      <c r="G125" s="868"/>
      <c r="H125" s="869"/>
      <c r="I125" s="781"/>
      <c r="J125" s="870"/>
      <c r="K125" s="729"/>
      <c r="L125" s="729"/>
      <c r="M125" s="729"/>
      <c r="N125" s="729"/>
      <c r="O125" s="729"/>
      <c r="P125" s="732"/>
    </row>
    <row r="126" spans="1:16" s="846" customFormat="1">
      <c r="A126" s="617"/>
      <c r="B126" s="841"/>
      <c r="C126" s="697" t="s">
        <v>968</v>
      </c>
      <c r="D126" s="842"/>
      <c r="E126" s="843"/>
      <c r="F126" s="552"/>
      <c r="G126" s="844"/>
      <c r="H126" s="845"/>
      <c r="I126" s="552"/>
      <c r="J126" s="552"/>
      <c r="K126" s="729"/>
      <c r="L126" s="729"/>
      <c r="M126" s="729"/>
      <c r="N126" s="729"/>
      <c r="O126" s="729"/>
      <c r="P126" s="732"/>
    </row>
    <row r="127" spans="1:16" s="738" customFormat="1" ht="15">
      <c r="A127" s="617"/>
      <c r="B127" s="779"/>
      <c r="C127" s="847" t="s">
        <v>964</v>
      </c>
      <c r="D127" s="625"/>
      <c r="E127" s="848"/>
      <c r="F127" s="160"/>
      <c r="G127" s="160"/>
      <c r="H127" s="160"/>
      <c r="I127" s="849"/>
      <c r="J127" s="849"/>
      <c r="K127" s="729"/>
      <c r="L127" s="729"/>
      <c r="M127" s="729"/>
      <c r="N127" s="729"/>
      <c r="O127" s="729"/>
      <c r="P127" s="732"/>
    </row>
    <row r="128" spans="1:16" s="738" customFormat="1" ht="25.5">
      <c r="A128" s="617">
        <v>98</v>
      </c>
      <c r="B128" s="779"/>
      <c r="C128" s="850" t="s">
        <v>797</v>
      </c>
      <c r="D128" s="15" t="s">
        <v>29</v>
      </c>
      <c r="E128" s="441">
        <v>423</v>
      </c>
      <c r="F128" s="160"/>
      <c r="G128" s="160"/>
      <c r="H128" s="160"/>
      <c r="I128" s="160"/>
      <c r="J128" s="160"/>
      <c r="K128" s="729"/>
      <c r="L128" s="729"/>
      <c r="M128" s="729"/>
      <c r="N128" s="729"/>
      <c r="O128" s="729"/>
      <c r="P128" s="732"/>
    </row>
    <row r="129" spans="1:16" s="738" customFormat="1" ht="25.5">
      <c r="A129" s="617">
        <v>99</v>
      </c>
      <c r="B129" s="779"/>
      <c r="C129" s="851" t="s">
        <v>969</v>
      </c>
      <c r="D129" s="15" t="s">
        <v>586</v>
      </c>
      <c r="E129" s="441">
        <f>3.84*3</f>
        <v>11.52</v>
      </c>
      <c r="F129" s="160"/>
      <c r="G129" s="160"/>
      <c r="H129" s="160"/>
      <c r="I129" s="160"/>
      <c r="J129" s="160"/>
      <c r="K129" s="729"/>
      <c r="L129" s="729"/>
      <c r="M129" s="729"/>
      <c r="N129" s="729"/>
      <c r="O129" s="729"/>
      <c r="P129" s="732"/>
    </row>
    <row r="130" spans="1:16" s="738" customFormat="1" ht="25.5">
      <c r="A130" s="617">
        <v>100</v>
      </c>
      <c r="B130" s="779"/>
      <c r="C130" s="852" t="s">
        <v>798</v>
      </c>
      <c r="D130" s="15" t="s">
        <v>799</v>
      </c>
      <c r="E130" s="441">
        <f>(0.276+0.074)*3</f>
        <v>1.05</v>
      </c>
      <c r="F130" s="160"/>
      <c r="G130" s="160"/>
      <c r="H130" s="160"/>
      <c r="I130" s="160"/>
      <c r="J130" s="160"/>
      <c r="K130" s="729"/>
      <c r="L130" s="729"/>
      <c r="M130" s="729"/>
      <c r="N130" s="729"/>
      <c r="O130" s="729"/>
      <c r="P130" s="732"/>
    </row>
    <row r="131" spans="1:16" s="738" customFormat="1" ht="25.5">
      <c r="A131" s="617">
        <v>101</v>
      </c>
      <c r="B131" s="779"/>
      <c r="C131" s="852" t="s">
        <v>965</v>
      </c>
      <c r="D131" s="15" t="s">
        <v>586</v>
      </c>
      <c r="E131" s="441">
        <f>5.87*3</f>
        <v>17.61</v>
      </c>
      <c r="F131" s="160"/>
      <c r="G131" s="160"/>
      <c r="H131" s="160"/>
      <c r="I131" s="160"/>
      <c r="J131" s="160"/>
      <c r="K131" s="729"/>
      <c r="L131" s="729"/>
      <c r="M131" s="729"/>
      <c r="N131" s="729"/>
      <c r="O131" s="729"/>
      <c r="P131" s="732"/>
    </row>
    <row r="132" spans="1:16" s="738" customFormat="1" ht="38.25">
      <c r="A132" s="617">
        <v>102</v>
      </c>
      <c r="B132" s="855"/>
      <c r="C132" s="856" t="s">
        <v>810</v>
      </c>
      <c r="D132" s="857" t="s">
        <v>799</v>
      </c>
      <c r="E132" s="858">
        <f>(0.446+0.3133+0.20361+0.062)*3</f>
        <v>3.0747300000000006</v>
      </c>
      <c r="F132" s="160"/>
      <c r="G132" s="160"/>
      <c r="H132" s="160"/>
      <c r="I132" s="859"/>
      <c r="J132" s="859"/>
      <c r="K132" s="729"/>
      <c r="L132" s="729"/>
      <c r="M132" s="729"/>
      <c r="N132" s="729"/>
      <c r="O132" s="729"/>
      <c r="P132" s="732"/>
    </row>
    <row r="133" spans="1:16" s="846" customFormat="1" ht="25.5">
      <c r="A133" s="617">
        <v>103</v>
      </c>
      <c r="B133" s="841"/>
      <c r="C133" s="860" t="s">
        <v>1727</v>
      </c>
      <c r="D133" s="842" t="s">
        <v>29</v>
      </c>
      <c r="E133" s="843">
        <v>64.53</v>
      </c>
      <c r="F133" s="160"/>
      <c r="G133" s="160"/>
      <c r="H133" s="160"/>
      <c r="I133" s="160"/>
      <c r="J133" s="776"/>
      <c r="K133" s="729"/>
      <c r="L133" s="729"/>
      <c r="M133" s="729"/>
      <c r="N133" s="729"/>
      <c r="O133" s="729"/>
      <c r="P133" s="732"/>
    </row>
    <row r="134" spans="1:16" s="738" customFormat="1">
      <c r="A134" s="617"/>
      <c r="B134" s="861"/>
      <c r="C134" s="862" t="s">
        <v>966</v>
      </c>
      <c r="D134" s="863"/>
      <c r="E134" s="864"/>
      <c r="F134" s="844"/>
      <c r="G134" s="844"/>
      <c r="H134" s="844"/>
      <c r="I134" s="844"/>
      <c r="J134" s="844"/>
      <c r="K134" s="729"/>
      <c r="L134" s="729"/>
      <c r="M134" s="729"/>
      <c r="N134" s="729"/>
      <c r="O134" s="729"/>
      <c r="P134" s="732"/>
    </row>
    <row r="135" spans="1:16" s="846" customFormat="1" ht="25.5">
      <c r="A135" s="617">
        <v>104</v>
      </c>
      <c r="B135" s="841"/>
      <c r="C135" s="860" t="s">
        <v>1728</v>
      </c>
      <c r="D135" s="842" t="s">
        <v>29</v>
      </c>
      <c r="E135" s="843">
        <f>29.2*3</f>
        <v>87.6</v>
      </c>
      <c r="F135" s="160"/>
      <c r="G135" s="822"/>
      <c r="H135" s="182"/>
      <c r="I135" s="746"/>
      <c r="J135" s="776"/>
      <c r="K135" s="729"/>
      <c r="L135" s="729"/>
      <c r="M135" s="729"/>
      <c r="N135" s="729"/>
      <c r="O135" s="729"/>
      <c r="P135" s="732"/>
    </row>
    <row r="136" spans="1:16" s="846" customFormat="1" ht="25.5">
      <c r="A136" s="617">
        <v>105</v>
      </c>
      <c r="B136" s="841"/>
      <c r="C136" s="860" t="s">
        <v>1277</v>
      </c>
      <c r="D136" s="842" t="s">
        <v>140</v>
      </c>
      <c r="E136" s="843">
        <f>9*3</f>
        <v>27</v>
      </c>
      <c r="F136" s="160"/>
      <c r="G136" s="822"/>
      <c r="H136" s="182"/>
      <c r="I136" s="746"/>
      <c r="J136" s="776"/>
      <c r="K136" s="729"/>
      <c r="L136" s="729"/>
      <c r="M136" s="729"/>
      <c r="N136" s="729"/>
      <c r="O136" s="729"/>
      <c r="P136" s="732"/>
    </row>
    <row r="137" spans="1:16" s="846" customFormat="1">
      <c r="A137" s="617">
        <v>106</v>
      </c>
      <c r="B137" s="841"/>
      <c r="C137" s="860" t="s">
        <v>1278</v>
      </c>
      <c r="D137" s="842" t="s">
        <v>140</v>
      </c>
      <c r="E137" s="843">
        <f>9*3</f>
        <v>27</v>
      </c>
      <c r="F137" s="160"/>
      <c r="G137" s="822"/>
      <c r="H137" s="182"/>
      <c r="I137" s="746"/>
      <c r="J137" s="776"/>
      <c r="K137" s="729"/>
      <c r="L137" s="729"/>
      <c r="M137" s="729"/>
      <c r="N137" s="729"/>
      <c r="O137" s="729"/>
      <c r="P137" s="732"/>
    </row>
    <row r="138" spans="1:16" s="846" customFormat="1">
      <c r="A138" s="617">
        <v>107</v>
      </c>
      <c r="B138" s="841"/>
      <c r="C138" s="860" t="s">
        <v>975</v>
      </c>
      <c r="D138" s="842" t="s">
        <v>146</v>
      </c>
      <c r="E138" s="843">
        <f>13*3</f>
        <v>39</v>
      </c>
      <c r="F138" s="160"/>
      <c r="G138" s="160"/>
      <c r="H138" s="160"/>
      <c r="I138" s="160"/>
      <c r="J138" s="776"/>
      <c r="K138" s="729"/>
      <c r="L138" s="729"/>
      <c r="M138" s="729"/>
      <c r="N138" s="729"/>
      <c r="O138" s="729"/>
      <c r="P138" s="732"/>
    </row>
    <row r="139" spans="1:16" s="846" customFormat="1">
      <c r="A139" s="617">
        <v>108</v>
      </c>
      <c r="B139" s="841"/>
      <c r="C139" s="826" t="s">
        <v>1733</v>
      </c>
      <c r="D139" s="441" t="s">
        <v>145</v>
      </c>
      <c r="E139" s="441">
        <f>4.9*3</f>
        <v>14.700000000000001</v>
      </c>
      <c r="F139" s="867"/>
      <c r="G139" s="867"/>
      <c r="H139" s="867"/>
      <c r="I139" s="867"/>
      <c r="J139" s="870"/>
      <c r="K139" s="729"/>
      <c r="L139" s="729"/>
      <c r="M139" s="729"/>
      <c r="N139" s="729"/>
      <c r="O139" s="729"/>
      <c r="P139" s="732"/>
    </row>
    <row r="140" spans="1:16" s="846" customFormat="1">
      <c r="A140" s="617">
        <v>109</v>
      </c>
      <c r="B140" s="841"/>
      <c r="C140" s="826" t="s">
        <v>1734</v>
      </c>
      <c r="D140" s="441" t="s">
        <v>145</v>
      </c>
      <c r="E140" s="441">
        <f>2.7*3</f>
        <v>8.1000000000000014</v>
      </c>
      <c r="F140" s="867"/>
      <c r="G140" s="867"/>
      <c r="H140" s="867"/>
      <c r="I140" s="867"/>
      <c r="J140" s="870"/>
      <c r="K140" s="729"/>
      <c r="L140" s="729"/>
      <c r="M140" s="729"/>
      <c r="N140" s="729"/>
      <c r="O140" s="729"/>
      <c r="P140" s="732"/>
    </row>
    <row r="141" spans="1:16" s="846" customFormat="1">
      <c r="A141" s="617"/>
      <c r="B141" s="841"/>
      <c r="C141" s="697" t="s">
        <v>970</v>
      </c>
      <c r="D141" s="842"/>
      <c r="E141" s="843"/>
      <c r="F141" s="552"/>
      <c r="G141" s="844"/>
      <c r="H141" s="845"/>
      <c r="I141" s="552"/>
      <c r="J141" s="552"/>
      <c r="K141" s="729"/>
      <c r="L141" s="729"/>
      <c r="M141" s="729"/>
      <c r="N141" s="729"/>
      <c r="O141" s="729"/>
      <c r="P141" s="732"/>
    </row>
    <row r="142" spans="1:16" s="738" customFormat="1" ht="15">
      <c r="A142" s="617"/>
      <c r="B142" s="779"/>
      <c r="C142" s="847" t="s">
        <v>964</v>
      </c>
      <c r="D142" s="625"/>
      <c r="E142" s="848"/>
      <c r="F142" s="160"/>
      <c r="G142" s="160"/>
      <c r="H142" s="160"/>
      <c r="I142" s="849"/>
      <c r="J142" s="849"/>
      <c r="K142" s="729"/>
      <c r="L142" s="729"/>
      <c r="M142" s="729"/>
      <c r="N142" s="729"/>
      <c r="O142" s="729"/>
      <c r="P142" s="732"/>
    </row>
    <row r="143" spans="1:16" s="738" customFormat="1" ht="25.5">
      <c r="A143" s="617">
        <v>110</v>
      </c>
      <c r="B143" s="779"/>
      <c r="C143" s="850" t="s">
        <v>797</v>
      </c>
      <c r="D143" s="15" t="s">
        <v>29</v>
      </c>
      <c r="E143" s="441">
        <v>44</v>
      </c>
      <c r="F143" s="160"/>
      <c r="G143" s="160"/>
      <c r="H143" s="160"/>
      <c r="I143" s="160"/>
      <c r="J143" s="160"/>
      <c r="K143" s="729"/>
      <c r="L143" s="729"/>
      <c r="M143" s="729"/>
      <c r="N143" s="729"/>
      <c r="O143" s="729"/>
      <c r="P143" s="732"/>
    </row>
    <row r="144" spans="1:16" s="738" customFormat="1" ht="25.5">
      <c r="A144" s="617">
        <v>111</v>
      </c>
      <c r="B144" s="779"/>
      <c r="C144" s="851" t="s">
        <v>969</v>
      </c>
      <c r="D144" s="15" t="s">
        <v>586</v>
      </c>
      <c r="E144" s="441">
        <v>3.27</v>
      </c>
      <c r="F144" s="160"/>
      <c r="G144" s="160"/>
      <c r="H144" s="160"/>
      <c r="I144" s="160"/>
      <c r="J144" s="160"/>
      <c r="K144" s="729"/>
      <c r="L144" s="729"/>
      <c r="M144" s="729"/>
      <c r="N144" s="729"/>
      <c r="O144" s="729"/>
      <c r="P144" s="732"/>
    </row>
    <row r="145" spans="1:16" s="738" customFormat="1" ht="25.5">
      <c r="A145" s="617">
        <v>112</v>
      </c>
      <c r="B145" s="779"/>
      <c r="C145" s="852" t="s">
        <v>798</v>
      </c>
      <c r="D145" s="15" t="s">
        <v>799</v>
      </c>
      <c r="E145" s="441">
        <f>0.261+0.028</f>
        <v>0.28900000000000003</v>
      </c>
      <c r="F145" s="160"/>
      <c r="G145" s="160"/>
      <c r="H145" s="160"/>
      <c r="I145" s="160"/>
      <c r="J145" s="160"/>
      <c r="K145" s="729"/>
      <c r="L145" s="729"/>
      <c r="M145" s="729"/>
      <c r="N145" s="729"/>
      <c r="O145" s="729"/>
      <c r="P145" s="732"/>
    </row>
    <row r="146" spans="1:16" s="738" customFormat="1" ht="25.5">
      <c r="A146" s="617">
        <v>113</v>
      </c>
      <c r="B146" s="779"/>
      <c r="C146" s="852" t="s">
        <v>965</v>
      </c>
      <c r="D146" s="15" t="s">
        <v>586</v>
      </c>
      <c r="E146" s="441">
        <v>5.45</v>
      </c>
      <c r="F146" s="160"/>
      <c r="G146" s="160"/>
      <c r="H146" s="160"/>
      <c r="I146" s="160"/>
      <c r="J146" s="160"/>
      <c r="K146" s="729"/>
      <c r="L146" s="729"/>
      <c r="M146" s="729"/>
      <c r="N146" s="729"/>
      <c r="O146" s="729"/>
      <c r="P146" s="732"/>
    </row>
    <row r="147" spans="1:16" s="738" customFormat="1" ht="51">
      <c r="A147" s="617">
        <v>114</v>
      </c>
      <c r="B147" s="853"/>
      <c r="C147" s="852" t="s">
        <v>817</v>
      </c>
      <c r="D147" s="853" t="s">
        <v>586</v>
      </c>
      <c r="E147" s="853">
        <v>1.7</v>
      </c>
      <c r="F147" s="160"/>
      <c r="G147" s="160"/>
      <c r="H147" s="160"/>
      <c r="I147" s="854"/>
      <c r="J147" s="854"/>
      <c r="K147" s="729"/>
      <c r="L147" s="729"/>
      <c r="M147" s="729"/>
      <c r="N147" s="729"/>
      <c r="O147" s="729"/>
      <c r="P147" s="732"/>
    </row>
    <row r="148" spans="1:16" s="846" customFormat="1">
      <c r="A148" s="617">
        <v>115</v>
      </c>
      <c r="B148" s="841"/>
      <c r="C148" s="860" t="s">
        <v>1276</v>
      </c>
      <c r="D148" s="842" t="s">
        <v>29</v>
      </c>
      <c r="E148" s="843">
        <v>21.7</v>
      </c>
      <c r="F148" s="160"/>
      <c r="G148" s="160"/>
      <c r="H148" s="160"/>
      <c r="I148" s="160"/>
      <c r="J148" s="776"/>
      <c r="K148" s="729"/>
      <c r="L148" s="729"/>
      <c r="M148" s="729"/>
      <c r="N148" s="729"/>
      <c r="O148" s="729"/>
      <c r="P148" s="732"/>
    </row>
    <row r="149" spans="1:16" s="738" customFormat="1">
      <c r="A149" s="617">
        <v>116</v>
      </c>
      <c r="B149" s="779"/>
      <c r="C149" s="850" t="s">
        <v>1729</v>
      </c>
      <c r="D149" s="15" t="s">
        <v>140</v>
      </c>
      <c r="E149" s="441">
        <v>9</v>
      </c>
      <c r="F149" s="160"/>
      <c r="G149" s="160"/>
      <c r="H149" s="160"/>
      <c r="I149" s="160"/>
      <c r="J149" s="160"/>
      <c r="K149" s="729"/>
      <c r="L149" s="729"/>
      <c r="M149" s="729"/>
      <c r="N149" s="729"/>
      <c r="O149" s="729"/>
      <c r="P149" s="732"/>
    </row>
    <row r="150" spans="1:16" s="738" customFormat="1">
      <c r="A150" s="617"/>
      <c r="B150" s="861"/>
      <c r="C150" s="862" t="s">
        <v>966</v>
      </c>
      <c r="D150" s="863"/>
      <c r="E150" s="864"/>
      <c r="F150" s="844"/>
      <c r="G150" s="844"/>
      <c r="H150" s="844"/>
      <c r="I150" s="844"/>
      <c r="J150" s="844"/>
      <c r="K150" s="729"/>
      <c r="L150" s="729"/>
      <c r="M150" s="729"/>
      <c r="N150" s="729"/>
      <c r="O150" s="729"/>
      <c r="P150" s="732"/>
    </row>
    <row r="151" spans="1:16" s="846" customFormat="1" ht="25.5">
      <c r="A151" s="617">
        <v>117</v>
      </c>
      <c r="B151" s="841"/>
      <c r="C151" s="860" t="s">
        <v>1728</v>
      </c>
      <c r="D151" s="842" t="s">
        <v>29</v>
      </c>
      <c r="E151" s="843">
        <v>30.2</v>
      </c>
      <c r="F151" s="160"/>
      <c r="G151" s="822"/>
      <c r="H151" s="182"/>
      <c r="I151" s="746"/>
      <c r="J151" s="776"/>
      <c r="K151" s="729"/>
      <c r="L151" s="729"/>
      <c r="M151" s="729"/>
      <c r="N151" s="729"/>
      <c r="O151" s="729"/>
      <c r="P151" s="732"/>
    </row>
    <row r="152" spans="1:16" s="846" customFormat="1">
      <c r="A152" s="617">
        <v>118</v>
      </c>
      <c r="B152" s="841"/>
      <c r="C152" s="860" t="s">
        <v>974</v>
      </c>
      <c r="D152" s="842" t="s">
        <v>140</v>
      </c>
      <c r="E152" s="843">
        <v>24</v>
      </c>
      <c r="F152" s="160"/>
      <c r="G152" s="822"/>
      <c r="H152" s="182"/>
      <c r="I152" s="746"/>
      <c r="J152" s="776"/>
      <c r="K152" s="729"/>
      <c r="L152" s="729"/>
      <c r="M152" s="729"/>
      <c r="N152" s="729"/>
      <c r="O152" s="729"/>
      <c r="P152" s="732"/>
    </row>
    <row r="153" spans="1:16" s="846" customFormat="1">
      <c r="A153" s="617">
        <v>119</v>
      </c>
      <c r="B153" s="841"/>
      <c r="C153" s="860" t="s">
        <v>975</v>
      </c>
      <c r="D153" s="842" t="s">
        <v>146</v>
      </c>
      <c r="E153" s="843">
        <v>14.5</v>
      </c>
      <c r="F153" s="160"/>
      <c r="G153" s="160"/>
      <c r="H153" s="160"/>
      <c r="I153" s="160"/>
      <c r="J153" s="776"/>
      <c r="K153" s="729"/>
      <c r="L153" s="729"/>
      <c r="M153" s="729"/>
      <c r="N153" s="729"/>
      <c r="O153" s="729"/>
      <c r="P153" s="732"/>
    </row>
    <row r="154" spans="1:16" s="846" customFormat="1">
      <c r="A154" s="617">
        <v>120</v>
      </c>
      <c r="B154" s="871"/>
      <c r="C154" s="866" t="s">
        <v>1732</v>
      </c>
      <c r="D154" s="842" t="s">
        <v>29</v>
      </c>
      <c r="E154" s="843">
        <v>21.7</v>
      </c>
      <c r="F154" s="471"/>
      <c r="G154" s="471"/>
      <c r="H154" s="471"/>
      <c r="I154" s="471"/>
      <c r="J154" s="872"/>
      <c r="K154" s="873"/>
      <c r="L154" s="873"/>
      <c r="M154" s="873"/>
      <c r="N154" s="873"/>
      <c r="O154" s="873"/>
      <c r="P154" s="874"/>
    </row>
    <row r="155" spans="1:16" s="846" customFormat="1">
      <c r="A155" s="617">
        <v>121</v>
      </c>
      <c r="B155" s="871"/>
      <c r="C155" s="826" t="s">
        <v>860</v>
      </c>
      <c r="D155" s="441" t="s">
        <v>29</v>
      </c>
      <c r="E155" s="843">
        <v>21.7</v>
      </c>
      <c r="F155" s="471"/>
      <c r="G155" s="471"/>
      <c r="H155" s="471"/>
      <c r="I155" s="471"/>
      <c r="J155" s="872"/>
      <c r="K155" s="873"/>
      <c r="L155" s="873"/>
      <c r="M155" s="873"/>
      <c r="N155" s="873"/>
      <c r="O155" s="873"/>
      <c r="P155" s="874"/>
    </row>
    <row r="156" spans="1:16" s="846" customFormat="1">
      <c r="A156" s="617">
        <v>122</v>
      </c>
      <c r="B156" s="871"/>
      <c r="C156" s="826" t="s">
        <v>1733</v>
      </c>
      <c r="D156" s="441" t="s">
        <v>145</v>
      </c>
      <c r="E156" s="441">
        <v>4.3</v>
      </c>
      <c r="F156" s="471"/>
      <c r="G156" s="471"/>
      <c r="H156" s="471"/>
      <c r="I156" s="471"/>
      <c r="J156" s="872"/>
      <c r="K156" s="873"/>
      <c r="L156" s="873"/>
      <c r="M156" s="873"/>
      <c r="N156" s="873"/>
      <c r="O156" s="873"/>
      <c r="P156" s="874"/>
    </row>
    <row r="157" spans="1:16" s="846" customFormat="1">
      <c r="A157" s="617">
        <v>123</v>
      </c>
      <c r="B157" s="871"/>
      <c r="C157" s="826" t="s">
        <v>1734</v>
      </c>
      <c r="D157" s="441" t="s">
        <v>145</v>
      </c>
      <c r="E157" s="441">
        <v>2.5</v>
      </c>
      <c r="F157" s="471"/>
      <c r="G157" s="471"/>
      <c r="H157" s="471"/>
      <c r="I157" s="471"/>
      <c r="J157" s="872"/>
      <c r="K157" s="873"/>
      <c r="L157" s="873"/>
      <c r="M157" s="873"/>
      <c r="N157" s="873"/>
      <c r="O157" s="873"/>
      <c r="P157" s="874"/>
    </row>
    <row r="158" spans="1:16" ht="15.4" customHeight="1">
      <c r="A158" s="875"/>
      <c r="B158" s="876"/>
      <c r="C158" s="877" t="s">
        <v>98</v>
      </c>
      <c r="D158" s="878"/>
      <c r="E158" s="878"/>
      <c r="F158" s="878"/>
      <c r="G158" s="878"/>
      <c r="H158" s="878"/>
      <c r="I158" s="878"/>
      <c r="J158" s="878"/>
      <c r="K158" s="878"/>
      <c r="L158" s="879">
        <f>SUM(L13:L157)</f>
        <v>0</v>
      </c>
      <c r="M158" s="879">
        <f>SUM(M13:M157)</f>
        <v>0</v>
      </c>
      <c r="N158" s="879">
        <f>SUM(N13:N157)</f>
        <v>0</v>
      </c>
      <c r="O158" s="879">
        <f>SUM(O13:O157)</f>
        <v>0</v>
      </c>
      <c r="P158" s="879">
        <f>SUM(P13:P157)</f>
        <v>0</v>
      </c>
    </row>
    <row r="159" spans="1:16" s="758" customFormat="1">
      <c r="I159" s="759"/>
    </row>
    <row r="160" spans="1:16" s="760" customFormat="1" ht="12.75" customHeight="1">
      <c r="B160" s="761" t="s">
        <v>52</v>
      </c>
    </row>
    <row r="161" spans="1:16" s="760" customFormat="1" ht="45" customHeight="1">
      <c r="A161" s="76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762"/>
      <c r="C161" s="762"/>
      <c r="D161" s="762"/>
      <c r="E161" s="762"/>
      <c r="F161" s="762"/>
      <c r="G161" s="762"/>
      <c r="H161" s="762"/>
      <c r="I161" s="762"/>
      <c r="J161" s="762"/>
      <c r="K161" s="762"/>
      <c r="L161" s="762"/>
      <c r="M161" s="762"/>
      <c r="N161" s="762"/>
      <c r="O161" s="762"/>
      <c r="P161" s="762"/>
    </row>
    <row r="162" spans="1:16" s="760" customFormat="1" ht="79.5" customHeight="1">
      <c r="A162" s="762">
        <f>'2,1'!$A$192</f>
        <v>0</v>
      </c>
      <c r="B162" s="762"/>
      <c r="C162" s="762"/>
      <c r="D162" s="762"/>
      <c r="E162" s="762"/>
      <c r="F162" s="762"/>
      <c r="G162" s="762"/>
      <c r="H162" s="762"/>
      <c r="I162" s="762"/>
      <c r="J162" s="762"/>
      <c r="K162" s="762"/>
      <c r="L162" s="762"/>
      <c r="M162" s="762"/>
      <c r="N162" s="762"/>
      <c r="O162" s="762"/>
      <c r="P162" s="762"/>
    </row>
    <row r="163" spans="1:16" s="760" customFormat="1" ht="12.75" customHeight="1">
      <c r="B163" s="763"/>
    </row>
    <row r="164" spans="1:16" s="760" customFormat="1" ht="12.75" customHeight="1">
      <c r="B164" s="763"/>
    </row>
    <row r="165" spans="1:16" s="758" customFormat="1">
      <c r="B165" s="758" t="s">
        <v>8</v>
      </c>
      <c r="L165" s="758" t="str">
        <f>Koptame!B41</f>
        <v>Pārbaudīja:</v>
      </c>
    </row>
    <row r="166" spans="1:16" s="758" customFormat="1">
      <c r="C166" s="764">
        <f>Koptame!C36</f>
        <v>0</v>
      </c>
      <c r="L166" s="764"/>
      <c r="M166" s="765">
        <f>Koptame!C42</f>
        <v>0</v>
      </c>
      <c r="N166" s="765"/>
    </row>
    <row r="167" spans="1:16" s="758" customFormat="1">
      <c r="C167" s="766">
        <f>Koptame!C37</f>
        <v>0</v>
      </c>
      <c r="L167" s="766"/>
      <c r="M167" s="767">
        <f>Koptame!C43</f>
        <v>0</v>
      </c>
      <c r="N167" s="767"/>
    </row>
    <row r="168" spans="1:16" s="758" customFormat="1" collapsed="1">
      <c r="B168" s="759"/>
      <c r="F168" s="759"/>
      <c r="G168" s="759"/>
    </row>
  </sheetData>
  <mergeCells count="17">
    <mergeCell ref="A2:P2"/>
    <mergeCell ref="D3:P3"/>
    <mergeCell ref="D4:P4"/>
    <mergeCell ref="D5:P5"/>
    <mergeCell ref="L9:O9"/>
    <mergeCell ref="F11:K11"/>
    <mergeCell ref="L11:P11"/>
    <mergeCell ref="C158:K158"/>
    <mergeCell ref="M167:N167"/>
    <mergeCell ref="M166:N166"/>
    <mergeCell ref="A162:P162"/>
    <mergeCell ref="A161:P161"/>
    <mergeCell ref="A11:A12"/>
    <mergeCell ref="B11:B12"/>
    <mergeCell ref="C11:C12"/>
    <mergeCell ref="D11:D12"/>
    <mergeCell ref="E11:E12"/>
  </mergeCells>
  <conditionalFormatting sqref="I99 I141 I126">
    <cfRule type="expression" dxfId="183" priority="218" stopIfTrue="1">
      <formula>I99=#REF!=FALSE</formula>
    </cfRule>
  </conditionalFormatting>
  <conditionalFormatting sqref="I99 I141">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26">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I125">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32">
    <cfRule type="expression" dxfId="104" priority="27" stopIfTrue="1">
      <formula>I132=#REF!=FALSE</formula>
    </cfRule>
  </conditionalFormatting>
  <conditionalFormatting sqref="I132:I133">
    <cfRule type="expression" dxfId="103" priority="16" stopIfTrue="1">
      <formula>I132=#REF!=FALSE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33">
    <cfRule type="expression" dxfId="98" priority="1" stopIfTrue="1">
      <formula>I133=#REF!=FALSE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I133=#REF!=FALSE</formula>
    </cfRule>
    <cfRule type="expression" dxfId="92" priority="7" stopIfTrue="1">
      <formula>I133=#REF!=FALSE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I133=#REF!=FALSE</formula>
    </cfRule>
  </conditionalFormatting>
  <conditionalFormatting sqref="I135:I137">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I135=#REF!=FALSE</formula>
    </cfRule>
  </conditionalFormatting>
  <conditionalFormatting sqref="I135:I140">
    <cfRule type="expression" dxfId="77" priority="124" stopIfTrue="1">
      <formula>I135=#REF!=FALSE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I135=#REF!=FALSE</formula>
    </cfRule>
  </conditionalFormatting>
  <conditionalFormatting sqref="I138:I140">
    <cfRule type="expression" dxfId="71" priority="118" stopIfTrue="1">
      <formula>I138=#REF!=FALSE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I138=#REF!=FALSE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I138=#REF!=FALSE</formula>
    </cfRule>
  </conditionalFormatting>
  <conditionalFormatting sqref="I147">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I147=#REF!=FALSE</formula>
    </cfRule>
  </conditionalFormatting>
  <conditionalFormatting sqref="I147:I148">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I147=#REF!=FALSE</formula>
    </cfRule>
  </conditionalFormatting>
  <conditionalFormatting sqref="I148">
    <cfRule type="expression" dxfId="46" priority="28" stopIfTrue="1">
      <formula>I148=#REF!=FALSE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I148=#REF!=FALSE</formula>
    </cfRule>
    <cfRule type="expression" dxfId="40" priority="34" stopIfTrue="1">
      <formula>I148=#REF!=FALSE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I148=#REF!=FALSE</formula>
    </cfRule>
  </conditionalFormatting>
  <conditionalFormatting sqref="I151:I152">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I151=#REF!=FALSE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I151=#REF!=FALSE</formula>
    </cfRule>
  </conditionalFormatting>
  <conditionalFormatting sqref="I151:I157">
    <cfRule type="expression" dxfId="20" priority="96" stopIfTrue="1">
      <formula>I151=#REF!=FALSE</formula>
    </cfRule>
  </conditionalFormatting>
  <conditionalFormatting sqref="I153:I157">
    <cfRule type="expression" dxfId="19" priority="76" stopIfTrue="1">
      <formula>I153=#REF!=FALSE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I153=#REF!=FALSE</formula>
    </cfRule>
    <cfRule type="expression" dxfId="13" priority="82" stopIfTrue="1">
      <formula>I153=#REF!=FALSE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I153=#REF!=FALSE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horizontalDpi="300" verticalDpi="300" r:id="rId1"/>
  <rowBreaks count="2" manualBreakCount="2">
    <brk id="96" max="16383" man="1"/>
    <brk id="1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Anna Leimane</cp:lastModifiedBy>
  <cp:lastPrinted>2023-12-21T12:02:29Z</cp:lastPrinted>
  <dcterms:created xsi:type="dcterms:W3CDTF">2011-09-07T11:49:58Z</dcterms:created>
  <dcterms:modified xsi:type="dcterms:W3CDTF">2024-09-18T08:02:34Z</dcterms:modified>
</cp:coreProperties>
</file>